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65" yWindow="-165" windowWidth="14565" windowHeight="11025"/>
  </bookViews>
  <sheets>
    <sheet name="Мрамор под заказ" sheetId="2" r:id="rId1"/>
  </sheets>
  <calcPr calcId="145621" iterateDelta="1E-4"/>
</workbook>
</file>

<file path=xl/calcChain.xml><?xml version="1.0" encoding="utf-8"?>
<calcChain xmlns="http://schemas.openxmlformats.org/spreadsheetml/2006/main">
  <c r="H13" i="2" l="1"/>
  <c r="J13" i="2"/>
  <c r="G56" i="2"/>
  <c r="H56" i="2" s="1"/>
  <c r="J56" i="2" s="1"/>
  <c r="H55" i="2"/>
  <c r="J55" i="2" s="1"/>
  <c r="G55" i="2"/>
  <c r="G53" i="2"/>
  <c r="H54" i="2" s="1"/>
  <c r="J54" i="2" s="1"/>
  <c r="H52" i="2"/>
  <c r="J52" i="2" s="1"/>
  <c r="H51" i="2"/>
  <c r="J51" i="2" s="1"/>
  <c r="G51" i="2"/>
  <c r="G49" i="2"/>
  <c r="H50" i="2" s="1"/>
  <c r="J50" i="2" s="1"/>
  <c r="H48" i="2"/>
  <c r="J48" i="2" s="1"/>
  <c r="H47" i="2"/>
  <c r="J47" i="2" s="1"/>
  <c r="G47" i="2"/>
  <c r="G45" i="2"/>
  <c r="H46" i="2" s="1"/>
  <c r="J46" i="2" s="1"/>
  <c r="H44" i="2"/>
  <c r="J44" i="2" s="1"/>
  <c r="G44" i="2"/>
  <c r="G43" i="2"/>
  <c r="H43" i="2" s="1"/>
  <c r="J43" i="2" s="1"/>
  <c r="H42" i="2"/>
  <c r="J42" i="2" s="1"/>
  <c r="G42" i="2"/>
  <c r="G41" i="2"/>
  <c r="H41" i="2" s="1"/>
  <c r="J41" i="2" s="1"/>
  <c r="H40" i="2"/>
  <c r="J40" i="2" s="1"/>
  <c r="H39" i="2"/>
  <c r="J39" i="2" s="1"/>
  <c r="G39" i="2"/>
  <c r="G37" i="2"/>
  <c r="H38" i="2" s="1"/>
  <c r="J38" i="2" s="1"/>
  <c r="H36" i="2"/>
  <c r="J36" i="2" s="1"/>
  <c r="H35" i="2"/>
  <c r="J35" i="2" s="1"/>
  <c r="G35" i="2"/>
  <c r="G34" i="2"/>
  <c r="H34" i="2" s="1"/>
  <c r="J34" i="2" s="1"/>
  <c r="H33" i="2"/>
  <c r="J33" i="2" s="1"/>
  <c r="H32" i="2"/>
  <c r="J32" i="2" s="1"/>
  <c r="G32" i="2"/>
  <c r="G30" i="2"/>
  <c r="H31" i="2" s="1"/>
  <c r="J31" i="2" s="1"/>
  <c r="H29" i="2"/>
  <c r="J29" i="2" s="1"/>
  <c r="G29" i="2"/>
  <c r="G28" i="2"/>
  <c r="H28" i="2" s="1"/>
  <c r="J28" i="2" s="1"/>
  <c r="H27" i="2"/>
  <c r="J27" i="2" s="1"/>
  <c r="G27" i="2"/>
  <c r="G26" i="2"/>
  <c r="H26" i="2" s="1"/>
  <c r="J26" i="2" s="1"/>
  <c r="H25" i="2"/>
  <c r="J25" i="2" s="1"/>
  <c r="G25" i="2"/>
  <c r="G24" i="2"/>
  <c r="H24" i="2" s="1"/>
  <c r="J24" i="2" s="1"/>
  <c r="H23" i="2"/>
  <c r="J23" i="2" s="1"/>
  <c r="G23" i="2"/>
  <c r="G22" i="2"/>
  <c r="H22" i="2" s="1"/>
  <c r="J22" i="2" s="1"/>
  <c r="H21" i="2"/>
  <c r="J21" i="2" s="1"/>
  <c r="G21" i="2"/>
  <c r="G20" i="2"/>
  <c r="H20" i="2" s="1"/>
  <c r="J20" i="2" s="1"/>
  <c r="H19" i="2"/>
  <c r="J19" i="2" s="1"/>
  <c r="G19" i="2"/>
  <c r="G18" i="2"/>
  <c r="H18" i="2" s="1"/>
  <c r="J18" i="2" s="1"/>
  <c r="H17" i="2"/>
  <c r="J17" i="2" s="1"/>
  <c r="G17" i="2"/>
  <c r="G16" i="2"/>
  <c r="H16" i="2" s="1"/>
  <c r="J16" i="2" s="1"/>
  <c r="H15" i="2"/>
  <c r="J15" i="2" s="1"/>
  <c r="G15" i="2"/>
  <c r="G14" i="2"/>
  <c r="H14" i="2" s="1"/>
  <c r="J14" i="2" s="1"/>
  <c r="G13" i="2"/>
  <c r="H30" i="2" l="1"/>
  <c r="J30" i="2" s="1"/>
  <c r="H37" i="2"/>
  <c r="J37" i="2" s="1"/>
  <c r="H45" i="2"/>
  <c r="J45" i="2" s="1"/>
  <c r="H49" i="2"/>
  <c r="J49" i="2" s="1"/>
  <c r="H53" i="2"/>
  <c r="J53" i="2" s="1"/>
</calcChain>
</file>

<file path=xl/sharedStrings.xml><?xml version="1.0" encoding="utf-8"?>
<sst xmlns="http://schemas.openxmlformats.org/spreadsheetml/2006/main" count="443" uniqueCount="101">
  <si>
    <t>300x300</t>
  </si>
  <si>
    <t>402x298</t>
  </si>
  <si>
    <t>фото</t>
  </si>
  <si>
    <t>№</t>
  </si>
  <si>
    <t>цена в руб шт</t>
  </si>
  <si>
    <t>342х301</t>
  </si>
  <si>
    <t>MS-41</t>
    <phoneticPr fontId="7" type="noConversion"/>
  </si>
  <si>
    <t>MS-92</t>
    <phoneticPr fontId="7" type="noConversion"/>
  </si>
  <si>
    <t>MS-93</t>
  </si>
  <si>
    <t>MJ-02-A</t>
    <phoneticPr fontId="7" type="noConversion"/>
  </si>
  <si>
    <t>MJ-03-A</t>
    <phoneticPr fontId="7" type="noConversion"/>
  </si>
  <si>
    <t>MJ-05-A</t>
    <phoneticPr fontId="7" type="noConversion"/>
  </si>
  <si>
    <t>MJ-06</t>
    <phoneticPr fontId="7" type="noConversion"/>
  </si>
  <si>
    <t>MJ-07-A</t>
    <phoneticPr fontId="7" type="noConversion"/>
  </si>
  <si>
    <t>MJ-09</t>
    <phoneticPr fontId="7" type="noConversion"/>
  </si>
  <si>
    <t>MJ-11</t>
  </si>
  <si>
    <t>MJ-12-A</t>
    <phoneticPr fontId="7" type="noConversion"/>
  </si>
  <si>
    <t>MJ-13</t>
    <phoneticPr fontId="7" type="noConversion"/>
  </si>
  <si>
    <t>MJ-14-A</t>
    <phoneticPr fontId="7" type="noConversion"/>
  </si>
  <si>
    <t>MJ-15-A</t>
    <phoneticPr fontId="7" type="noConversion"/>
  </si>
  <si>
    <t>MJ-16</t>
    <phoneticPr fontId="7" type="noConversion"/>
  </si>
  <si>
    <t>MJ-16-A</t>
    <phoneticPr fontId="7" type="noConversion"/>
  </si>
  <si>
    <t>MJ-17</t>
    <phoneticPr fontId="7" type="noConversion"/>
  </si>
  <si>
    <t>на стене</t>
  </si>
  <si>
    <t>на полу</t>
  </si>
  <si>
    <t>хаммам</t>
  </si>
  <si>
    <t>бассейн</t>
  </si>
  <si>
    <t>да</t>
  </si>
  <si>
    <t>нет</t>
  </si>
  <si>
    <t>шт в м2</t>
  </si>
  <si>
    <t>МОСКВА: тел./факс 8 (495) 966-07-85, 966-07-86</t>
  </si>
  <si>
    <t>НОВОСИБИРСК: тел./факс 8 (383) 210-54-53, 210-54-52</t>
  </si>
  <si>
    <t>САНКТ-ПЕТЕРБУРГ: тел./факс 8 (812) 643-99-93</t>
  </si>
  <si>
    <t xml:space="preserve">                                                                          ЕКАТЕРИНБУРГ: тел./факс 8 (343) 385-90-53, 385-90-54</t>
  </si>
  <si>
    <t>РОСТОВ-НА-ДОНУ: тел. 8 918 526-58-86</t>
  </si>
  <si>
    <t>Сайт оптового отдела:</t>
  </si>
  <si>
    <t>https://bonaparte-decor.ru</t>
  </si>
  <si>
    <t>артикул</t>
  </si>
  <si>
    <t>материал</t>
  </si>
  <si>
    <t>покрытие</t>
  </si>
  <si>
    <t>размер мм</t>
  </si>
  <si>
    <t>руб за м2</t>
  </si>
  <si>
    <t>MS-01</t>
    <phoneticPr fontId="7" type="noConversion"/>
  </si>
  <si>
    <t>MS-11</t>
    <phoneticPr fontId="7" type="noConversion"/>
  </si>
  <si>
    <t>MS-12</t>
    <phoneticPr fontId="7" type="noConversion"/>
  </si>
  <si>
    <t>MS-21</t>
    <phoneticPr fontId="7" type="noConversion"/>
  </si>
  <si>
    <t>MS-31</t>
    <phoneticPr fontId="7" type="noConversion"/>
  </si>
  <si>
    <t>MS-51</t>
    <phoneticPr fontId="7" type="noConversion"/>
  </si>
  <si>
    <t>MS-61</t>
    <phoneticPr fontId="7" type="noConversion"/>
  </si>
  <si>
    <t>MS-71</t>
    <phoneticPr fontId="7" type="noConversion"/>
  </si>
  <si>
    <t>MS-81</t>
    <phoneticPr fontId="7" type="noConversion"/>
  </si>
  <si>
    <t>MS-82</t>
    <phoneticPr fontId="7" type="noConversion"/>
  </si>
  <si>
    <t>MS-91</t>
    <phoneticPr fontId="7" type="noConversion"/>
  </si>
  <si>
    <t>MS-101</t>
    <phoneticPr fontId="7" type="noConversion"/>
  </si>
  <si>
    <t>MS-102</t>
    <phoneticPr fontId="7" type="noConversion"/>
  </si>
  <si>
    <t>MJ-01</t>
    <phoneticPr fontId="7" type="noConversion"/>
  </si>
  <si>
    <t>MJ-02</t>
    <phoneticPr fontId="7" type="noConversion"/>
  </si>
  <si>
    <t>MJ-03</t>
    <phoneticPr fontId="7" type="noConversion"/>
  </si>
  <si>
    <t>MJ-04</t>
    <phoneticPr fontId="7" type="noConversion"/>
  </si>
  <si>
    <t>MJ-05</t>
    <phoneticPr fontId="7" type="noConversion"/>
  </si>
  <si>
    <t>MJ-06-A</t>
    <phoneticPr fontId="7" type="noConversion"/>
  </si>
  <si>
    <t>MJ-07</t>
    <phoneticPr fontId="7" type="noConversion"/>
  </si>
  <si>
    <t>MJ-08</t>
    <phoneticPr fontId="7" type="noConversion"/>
  </si>
  <si>
    <t>300x300</t>
    <phoneticPr fontId="7" type="noConversion"/>
  </si>
  <si>
    <t>MJ-10</t>
    <phoneticPr fontId="7" type="noConversion"/>
  </si>
  <si>
    <t>MJ-12</t>
    <phoneticPr fontId="7" type="noConversion"/>
  </si>
  <si>
    <t>MJ-13-A</t>
    <phoneticPr fontId="7" type="noConversion"/>
  </si>
  <si>
    <t>MJ-14</t>
    <phoneticPr fontId="7" type="noConversion"/>
  </si>
  <si>
    <t>MJ-15</t>
    <phoneticPr fontId="7" type="noConversion"/>
  </si>
  <si>
    <t>MJ-03A White marble</t>
  </si>
  <si>
    <t>внутри</t>
  </si>
  <si>
    <t xml:space="preserve">снаружи </t>
  </si>
  <si>
    <t>Marble
Мрамор</t>
  </si>
  <si>
    <t>Polished
Полировка</t>
  </si>
  <si>
    <t>Нoned
Шлифовка</t>
  </si>
  <si>
    <t>Marble+Copper plated stainless stell
Мрамор + нержавеющая сталь с медным покрытием</t>
  </si>
  <si>
    <t>Marble+Brass
Мрамор+латунь</t>
  </si>
  <si>
    <t xml:space="preserve">
Polished
Полировка</t>
  </si>
  <si>
    <t>Marble+Shell
Мрамор+Перламутр</t>
  </si>
  <si>
    <t>315х345</t>
  </si>
  <si>
    <t>312х295</t>
  </si>
  <si>
    <t>276х295</t>
  </si>
  <si>
    <t>289х329</t>
  </si>
  <si>
    <t>323х280</t>
  </si>
  <si>
    <t>296.5х345.2</t>
  </si>
  <si>
    <t>298х299</t>
  </si>
  <si>
    <t>242х209</t>
  </si>
  <si>
    <t>350х303</t>
  </si>
  <si>
    <t>305х305</t>
  </si>
  <si>
    <t>298х295.3</t>
  </si>
  <si>
    <t>258.5х258.5
211х211</t>
  </si>
  <si>
    <t>300х147.5</t>
  </si>
  <si>
    <t>228х236.5</t>
  </si>
  <si>
    <t>298х298</t>
  </si>
  <si>
    <t>320х264</t>
  </si>
  <si>
    <t>302х294</t>
  </si>
  <si>
    <t>374х376</t>
  </si>
  <si>
    <t>289х289</t>
  </si>
  <si>
    <t>300х300</t>
  </si>
  <si>
    <t>300х313</t>
  </si>
  <si>
    <t>ПРАЙС-ЛИСТ компаний "Бонапарт" от 16.10.2026г.
Мраморная мозаика. Заказные позиции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</si>
</sst>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#,##0.00\ &quot;₽&quot;;\-#,##0.00\ &quot;₽&quot;"/>
    <numFmt numFmtId="43" formatCode="_-* #,##0.00\ _₽_-;\-* #,##0.00\ _₽_-;_-* &quot;-&quot;??\ _₽_-;_-@_-"/>
  </numFmts>
  <fonts count="31">
    <font>
      <sz val="12"/>
      <name val="宋体"/>
      <charset val="134"/>
    </font>
    <font>
      <sz val="10"/>
      <name val="宋体"/>
      <charset val="134"/>
    </font>
    <font>
      <sz val="10"/>
      <name val="Helv"/>
      <family val="2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2"/>
      <name val="宋体"/>
      <charset val="134"/>
    </font>
    <font>
      <sz val="9"/>
      <name val="宋体"/>
      <charset val="134"/>
    </font>
    <font>
      <sz val="10"/>
      <color rgb="FF000000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name val="Times New Roman"/>
      <family val="1"/>
      <charset val="204"/>
    </font>
    <font>
      <sz val="10"/>
      <color indexed="8"/>
      <name val="Microsoft JhengHei"/>
      <family val="2"/>
      <charset val="136"/>
    </font>
    <font>
      <sz val="12"/>
      <name val="Microsoft JhengHei"/>
      <family val="2"/>
      <charset val="136"/>
    </font>
    <font>
      <b/>
      <sz val="2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2"/>
      <color rgb="FFFF0000"/>
      <name val="Calibri"/>
      <family val="2"/>
      <charset val="204"/>
      <scheme val="minor"/>
    </font>
    <font>
      <u/>
      <sz val="12"/>
      <color theme="10"/>
      <name val="宋体"/>
      <charset val="134"/>
    </font>
    <font>
      <b/>
      <u/>
      <sz val="16"/>
      <color theme="10"/>
      <name val="Calibri"/>
      <family val="2"/>
      <charset val="204"/>
      <scheme val="minor"/>
    </font>
    <font>
      <sz val="10"/>
      <name val="Microsoft JhengHei"/>
      <family val="2"/>
      <charset val="136"/>
    </font>
    <font>
      <b/>
      <sz val="14"/>
      <name val="Microsoft JhengHei"/>
      <family val="2"/>
      <charset val="136"/>
    </font>
    <font>
      <b/>
      <sz val="14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4"/>
      <color indexed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2"/>
      <color rgb="FFFF000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2" fillId="0" borderId="0"/>
    <xf numFmtId="0" fontId="3" fillId="3" borderId="0">
      <alignment horizontal="left" vertical="center"/>
    </xf>
    <xf numFmtId="0" fontId="4" fillId="3" borderId="0">
      <alignment horizontal="left"/>
    </xf>
    <xf numFmtId="0" fontId="4" fillId="3" borderId="0">
      <alignment horizontal="left" vertical="center"/>
    </xf>
    <xf numFmtId="0" fontId="3" fillId="3" borderId="0">
      <alignment horizontal="left" vertical="center"/>
    </xf>
    <xf numFmtId="0" fontId="1" fillId="0" borderId="0"/>
    <xf numFmtId="0" fontId="5" fillId="0" borderId="0"/>
    <xf numFmtId="0" fontId="9" fillId="0" borderId="0"/>
    <xf numFmtId="43" fontId="5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67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49" fontId="10" fillId="0" borderId="0" xfId="0" applyNumberFormat="1" applyFont="1"/>
    <xf numFmtId="43" fontId="8" fillId="0" borderId="0" xfId="9" applyFont="1"/>
    <xf numFmtId="43" fontId="8" fillId="0" borderId="0" xfId="9" applyFont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15" fillId="0" borderId="0" xfId="0" applyFont="1" applyAlignment="1"/>
    <xf numFmtId="0" fontId="15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center" wrapText="1"/>
    </xf>
    <xf numFmtId="0" fontId="18" fillId="0" borderId="0" xfId="10" applyFont="1"/>
    <xf numFmtId="0" fontId="13" fillId="0" borderId="0" xfId="0" applyFont="1" applyAlignment="1">
      <alignment vertical="center"/>
    </xf>
    <xf numFmtId="0" fontId="16" fillId="0" borderId="0" xfId="0" applyFont="1"/>
    <xf numFmtId="0" fontId="15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2" fillId="0" borderId="1" xfId="0" applyFont="1" applyBorder="1"/>
    <xf numFmtId="0" fontId="20" fillId="0" borderId="1" xfId="0" applyFont="1" applyBorder="1" applyAlignment="1">
      <alignment vertical="center"/>
    </xf>
    <xf numFmtId="0" fontId="21" fillId="0" borderId="1" xfId="0" applyFont="1" applyBorder="1" applyAlignment="1">
      <alignment horizontal="center" vertical="center"/>
    </xf>
    <xf numFmtId="43" fontId="21" fillId="0" borderId="1" xfId="9" applyFont="1" applyBorder="1" applyAlignment="1">
      <alignment horizontal="center" vertical="center" wrapText="1"/>
    </xf>
    <xf numFmtId="43" fontId="21" fillId="4" borderId="1" xfId="9" applyFont="1" applyFill="1" applyBorder="1" applyAlignment="1">
      <alignment horizontal="center" vertical="center" wrapText="1"/>
    </xf>
    <xf numFmtId="43" fontId="21" fillId="0" borderId="1" xfId="9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43" fontId="22" fillId="0" borderId="1" xfId="9" applyFont="1" applyBorder="1" applyAlignment="1">
      <alignment horizontal="center" vertical="center"/>
    </xf>
    <xf numFmtId="43" fontId="24" fillId="0" borderId="1" xfId="0" applyNumberFormat="1" applyFont="1" applyBorder="1" applyAlignment="1">
      <alignment horizontal="center" vertical="center"/>
    </xf>
    <xf numFmtId="43" fontId="23" fillId="2" borderId="1" xfId="9" applyFont="1" applyFill="1" applyBorder="1" applyAlignment="1">
      <alignment horizontal="center" vertical="center"/>
    </xf>
    <xf numFmtId="43" fontId="26" fillId="0" borderId="1" xfId="9" applyFont="1" applyFill="1" applyBorder="1" applyAlignment="1">
      <alignment horizontal="center" vertical="center" wrapText="1"/>
    </xf>
    <xf numFmtId="43" fontId="23" fillId="2" borderId="1" xfId="9" applyFont="1" applyFill="1" applyBorder="1" applyAlignment="1">
      <alignment horizontal="center" vertical="center" wrapText="1"/>
    </xf>
    <xf numFmtId="43" fontId="22" fillId="0" borderId="1" xfId="9" applyFont="1" applyBorder="1" applyAlignment="1">
      <alignment horizontal="center" vertical="center" wrapText="1"/>
    </xf>
    <xf numFmtId="43" fontId="23" fillId="2" borderId="1" xfId="9" applyFont="1" applyFill="1" applyBorder="1" applyAlignment="1">
      <alignment vertical="center" wrapText="1"/>
    </xf>
    <xf numFmtId="7" fontId="24" fillId="4" borderId="1" xfId="9" applyNumberFormat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43" fontId="23" fillId="2" borderId="1" xfId="9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43" fontId="22" fillId="0" borderId="1" xfId="9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</cellXfs>
  <cellStyles count="11">
    <cellStyle name="ETSTYLENoName00" xfId="1"/>
    <cellStyle name="S1" xfId="2"/>
    <cellStyle name="S21" xfId="3"/>
    <cellStyle name="S22" xfId="4"/>
    <cellStyle name="S24" xfId="5"/>
    <cellStyle name="Гиперссылка" xfId="10" builtinId="8"/>
    <cellStyle name="Обычный" xfId="0" builtinId="0"/>
    <cellStyle name="Финансовый" xfId="9" builtinId="3"/>
    <cellStyle name="常规_Sheet1" xfId="8"/>
    <cellStyle name="常规Sheet1" xfId="6"/>
    <cellStyle name="样式 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64361</xdr:colOff>
      <xdr:row>2</xdr:row>
      <xdr:rowOff>176891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174968" cy="137432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18</xdr:row>
      <xdr:rowOff>0</xdr:rowOff>
    </xdr:from>
    <xdr:to>
      <xdr:col>5</xdr:col>
      <xdr:colOff>355996</xdr:colOff>
      <xdr:row>18</xdr:row>
      <xdr:rowOff>170854</xdr:rowOff>
    </xdr:to>
    <xdr:pic>
      <xdr:nvPicPr>
        <xdr:cNvPr id="41" name="Picture_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</xdr:blipFill>
      <xdr:spPr>
        <a:xfrm>
          <a:off x="5667375" y="7048500"/>
          <a:ext cx="355996" cy="170854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18</xdr:row>
      <xdr:rowOff>0</xdr:rowOff>
    </xdr:from>
    <xdr:to>
      <xdr:col>5</xdr:col>
      <xdr:colOff>355996</xdr:colOff>
      <xdr:row>18</xdr:row>
      <xdr:rowOff>170854</xdr:rowOff>
    </xdr:to>
    <xdr:pic>
      <xdr:nvPicPr>
        <xdr:cNvPr id="43" name="Picture_11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</xdr:blipFill>
      <xdr:spPr>
        <a:xfrm>
          <a:off x="5667375" y="7048500"/>
          <a:ext cx="355996" cy="17085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144689</xdr:colOff>
      <xdr:row>12</xdr:row>
      <xdr:rowOff>100692</xdr:rowOff>
    </xdr:from>
    <xdr:to>
      <xdr:col>2</xdr:col>
      <xdr:colOff>1027339</xdr:colOff>
      <xdr:row>12</xdr:row>
      <xdr:rowOff>952499</xdr:rowOff>
    </xdr:to>
    <xdr:pic>
      <xdr:nvPicPr>
        <xdr:cNvPr id="44" name="图片 2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87689" y="4128406"/>
          <a:ext cx="882650" cy="851807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90170</xdr:colOff>
      <xdr:row>13</xdr:row>
      <xdr:rowOff>34924</xdr:rowOff>
    </xdr:from>
    <xdr:to>
      <xdr:col>2</xdr:col>
      <xdr:colOff>1034143</xdr:colOff>
      <xdr:row>13</xdr:row>
      <xdr:rowOff>884463</xdr:rowOff>
    </xdr:to>
    <xdr:pic>
      <xdr:nvPicPr>
        <xdr:cNvPr id="45" name="图片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56277" y="4906281"/>
          <a:ext cx="943973" cy="849539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89535</xdr:colOff>
      <xdr:row>14</xdr:row>
      <xdr:rowOff>46354</xdr:rowOff>
    </xdr:from>
    <xdr:to>
      <xdr:col>2</xdr:col>
      <xdr:colOff>1034143</xdr:colOff>
      <xdr:row>14</xdr:row>
      <xdr:rowOff>911677</xdr:rowOff>
    </xdr:to>
    <xdr:pic>
      <xdr:nvPicPr>
        <xdr:cNvPr id="46" name="图片 2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55642" y="5911033"/>
          <a:ext cx="944608" cy="865323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73024</xdr:colOff>
      <xdr:row>15</xdr:row>
      <xdr:rowOff>33654</xdr:rowOff>
    </xdr:from>
    <xdr:to>
      <xdr:col>2</xdr:col>
      <xdr:colOff>1020535</xdr:colOff>
      <xdr:row>15</xdr:row>
      <xdr:rowOff>884463</xdr:rowOff>
    </xdr:to>
    <xdr:pic>
      <xdr:nvPicPr>
        <xdr:cNvPr id="47" name="图片 2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39131" y="6891654"/>
          <a:ext cx="947511" cy="850809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122465</xdr:colOff>
      <xdr:row>16</xdr:row>
      <xdr:rowOff>52070</xdr:rowOff>
    </xdr:from>
    <xdr:to>
      <xdr:col>2</xdr:col>
      <xdr:colOff>979715</xdr:colOff>
      <xdr:row>16</xdr:row>
      <xdr:rowOff>857250</xdr:rowOff>
    </xdr:to>
    <xdr:pic>
      <xdr:nvPicPr>
        <xdr:cNvPr id="48" name="图片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65465" y="8053070"/>
          <a:ext cx="857250" cy="805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151130</xdr:colOff>
      <xdr:row>17</xdr:row>
      <xdr:rowOff>46990</xdr:rowOff>
    </xdr:from>
    <xdr:to>
      <xdr:col>2</xdr:col>
      <xdr:colOff>1020536</xdr:colOff>
      <xdr:row>17</xdr:row>
      <xdr:rowOff>884464</xdr:rowOff>
    </xdr:to>
    <xdr:pic>
      <xdr:nvPicPr>
        <xdr:cNvPr id="49" name="图片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17237" y="8891633"/>
          <a:ext cx="869406" cy="837474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134620</xdr:colOff>
      <xdr:row>18</xdr:row>
      <xdr:rowOff>56515</xdr:rowOff>
    </xdr:from>
    <xdr:to>
      <xdr:col>2</xdr:col>
      <xdr:colOff>1074964</xdr:colOff>
      <xdr:row>18</xdr:row>
      <xdr:rowOff>816429</xdr:rowOff>
    </xdr:to>
    <xdr:pic>
      <xdr:nvPicPr>
        <xdr:cNvPr id="50" name="图片 2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100727" y="9894479"/>
          <a:ext cx="940344" cy="759914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115570</xdr:colOff>
      <xdr:row>19</xdr:row>
      <xdr:rowOff>19050</xdr:rowOff>
    </xdr:from>
    <xdr:to>
      <xdr:col>2</xdr:col>
      <xdr:colOff>1066800</xdr:colOff>
      <xdr:row>19</xdr:row>
      <xdr:rowOff>952500</xdr:rowOff>
    </xdr:to>
    <xdr:pic>
      <xdr:nvPicPr>
        <xdr:cNvPr id="51" name="图片 2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725295" y="8058150"/>
          <a:ext cx="95123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78105</xdr:colOff>
      <xdr:row>20</xdr:row>
      <xdr:rowOff>66040</xdr:rowOff>
    </xdr:from>
    <xdr:to>
      <xdr:col>2</xdr:col>
      <xdr:colOff>1057275</xdr:colOff>
      <xdr:row>20</xdr:row>
      <xdr:rowOff>952500</xdr:rowOff>
    </xdr:to>
    <xdr:pic>
      <xdr:nvPicPr>
        <xdr:cNvPr id="52" name="图片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87830" y="9095740"/>
          <a:ext cx="979170" cy="886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121920</xdr:colOff>
      <xdr:row>21</xdr:row>
      <xdr:rowOff>19050</xdr:rowOff>
    </xdr:from>
    <xdr:to>
      <xdr:col>2</xdr:col>
      <xdr:colOff>895350</xdr:colOff>
      <xdr:row>21</xdr:row>
      <xdr:rowOff>963295</xdr:rowOff>
    </xdr:to>
    <xdr:pic>
      <xdr:nvPicPr>
        <xdr:cNvPr id="53" name="图片 3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731645" y="10039350"/>
          <a:ext cx="773430" cy="944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131445</xdr:colOff>
      <xdr:row>22</xdr:row>
      <xdr:rowOff>26035</xdr:rowOff>
    </xdr:from>
    <xdr:to>
      <xdr:col>2</xdr:col>
      <xdr:colOff>914400</xdr:colOff>
      <xdr:row>22</xdr:row>
      <xdr:rowOff>942975</xdr:rowOff>
    </xdr:to>
    <xdr:pic>
      <xdr:nvPicPr>
        <xdr:cNvPr id="54" name="图片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741170" y="11036935"/>
          <a:ext cx="78295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23</xdr:row>
      <xdr:rowOff>20955</xdr:rowOff>
    </xdr:from>
    <xdr:to>
      <xdr:col>2</xdr:col>
      <xdr:colOff>1047750</xdr:colOff>
      <xdr:row>23</xdr:row>
      <xdr:rowOff>970915</xdr:rowOff>
    </xdr:to>
    <xdr:pic>
      <xdr:nvPicPr>
        <xdr:cNvPr id="55" name="图片 3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704975" y="12022455"/>
          <a:ext cx="952500" cy="949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66040</xdr:colOff>
      <xdr:row>24</xdr:row>
      <xdr:rowOff>38735</xdr:rowOff>
    </xdr:from>
    <xdr:to>
      <xdr:col>2</xdr:col>
      <xdr:colOff>989965</xdr:colOff>
      <xdr:row>24</xdr:row>
      <xdr:rowOff>951230</xdr:rowOff>
    </xdr:to>
    <xdr:pic>
      <xdr:nvPicPr>
        <xdr:cNvPr id="56" name="图片 3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675765" y="13030835"/>
          <a:ext cx="9239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78105</xdr:colOff>
      <xdr:row>25</xdr:row>
      <xdr:rowOff>36195</xdr:rowOff>
    </xdr:from>
    <xdr:to>
      <xdr:col>2</xdr:col>
      <xdr:colOff>999490</xdr:colOff>
      <xdr:row>25</xdr:row>
      <xdr:rowOff>951865</xdr:rowOff>
    </xdr:to>
    <xdr:pic>
      <xdr:nvPicPr>
        <xdr:cNvPr id="57" name="图片 3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687830" y="14018895"/>
          <a:ext cx="921385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125094</xdr:colOff>
      <xdr:row>26</xdr:row>
      <xdr:rowOff>28575</xdr:rowOff>
    </xdr:from>
    <xdr:to>
      <xdr:col>2</xdr:col>
      <xdr:colOff>1020535</xdr:colOff>
      <xdr:row>26</xdr:row>
      <xdr:rowOff>971550</xdr:rowOff>
    </xdr:to>
    <xdr:pic>
      <xdr:nvPicPr>
        <xdr:cNvPr id="58" name="图片 35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091201" y="17813111"/>
          <a:ext cx="895441" cy="942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108857</xdr:colOff>
      <xdr:row>27</xdr:row>
      <xdr:rowOff>18415</xdr:rowOff>
    </xdr:from>
    <xdr:to>
      <xdr:col>2</xdr:col>
      <xdr:colOff>1034143</xdr:colOff>
      <xdr:row>27</xdr:row>
      <xdr:rowOff>981075</xdr:rowOff>
    </xdr:to>
    <xdr:pic>
      <xdr:nvPicPr>
        <xdr:cNvPr id="59" name="图片 36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074964" y="18796272"/>
          <a:ext cx="925286" cy="962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12670</xdr:colOff>
      <xdr:row>28</xdr:row>
      <xdr:rowOff>228600</xdr:rowOff>
    </xdr:from>
    <xdr:to>
      <xdr:col>2</xdr:col>
      <xdr:colOff>557591</xdr:colOff>
      <xdr:row>28</xdr:row>
      <xdr:rowOff>789940</xdr:rowOff>
    </xdr:to>
    <xdr:pic>
      <xdr:nvPicPr>
        <xdr:cNvPr id="60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>
        <a:xfrm>
          <a:off x="1622395" y="17183100"/>
          <a:ext cx="544921" cy="5613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557530</xdr:colOff>
      <xdr:row>28</xdr:row>
      <xdr:rowOff>228628</xdr:rowOff>
    </xdr:from>
    <xdr:to>
      <xdr:col>3</xdr:col>
      <xdr:colOff>0</xdr:colOff>
      <xdr:row>28</xdr:row>
      <xdr:rowOff>802640</xdr:rowOff>
    </xdr:to>
    <xdr:pic>
      <xdr:nvPicPr>
        <xdr:cNvPr id="61" name="Picture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>
        <a:xfrm>
          <a:off x="2167255" y="17183128"/>
          <a:ext cx="585470" cy="57401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76825</xdr:colOff>
      <xdr:row>29</xdr:row>
      <xdr:rowOff>299858</xdr:rowOff>
    </xdr:from>
    <xdr:to>
      <xdr:col>3</xdr:col>
      <xdr:colOff>3338</xdr:colOff>
      <xdr:row>30</xdr:row>
      <xdr:rowOff>353785</xdr:rowOff>
    </xdr:to>
    <xdr:pic>
      <xdr:nvPicPr>
        <xdr:cNvPr id="62" name="Picture 14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>
        <a:xfrm>
          <a:off x="1042932" y="21214037"/>
          <a:ext cx="1069513" cy="106085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179264</xdr:colOff>
      <xdr:row>33</xdr:row>
      <xdr:rowOff>111760</xdr:rowOff>
    </xdr:from>
    <xdr:to>
      <xdr:col>2</xdr:col>
      <xdr:colOff>949981</xdr:colOff>
      <xdr:row>33</xdr:row>
      <xdr:rowOff>899160</xdr:rowOff>
    </xdr:to>
    <xdr:pic>
      <xdr:nvPicPr>
        <xdr:cNvPr id="63" name="Picture 20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>
        <a:xfrm>
          <a:off x="1788989" y="20438110"/>
          <a:ext cx="770717" cy="787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61323</xdr:colOff>
      <xdr:row>34</xdr:row>
      <xdr:rowOff>253320</xdr:rowOff>
    </xdr:from>
    <xdr:to>
      <xdr:col>2</xdr:col>
      <xdr:colOff>1053880</xdr:colOff>
      <xdr:row>35</xdr:row>
      <xdr:rowOff>204107</xdr:rowOff>
    </xdr:to>
    <xdr:pic>
      <xdr:nvPicPr>
        <xdr:cNvPr id="64" name="Picture 1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>
        <a:xfrm>
          <a:off x="1027430" y="25304070"/>
          <a:ext cx="992557" cy="9577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872306</xdr:colOff>
      <xdr:row>38</xdr:row>
      <xdr:rowOff>204107</xdr:rowOff>
    </xdr:from>
    <xdr:to>
      <xdr:col>2</xdr:col>
      <xdr:colOff>1105184</xdr:colOff>
      <xdr:row>39</xdr:row>
      <xdr:rowOff>267243</xdr:rowOff>
    </xdr:to>
    <xdr:pic>
      <xdr:nvPicPr>
        <xdr:cNvPr id="65" name="Picture 25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>
        <a:xfrm>
          <a:off x="1130842" y="28248428"/>
          <a:ext cx="1117342" cy="10700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91440</xdr:colOff>
      <xdr:row>40</xdr:row>
      <xdr:rowOff>38101</xdr:rowOff>
    </xdr:from>
    <xdr:to>
      <xdr:col>2</xdr:col>
      <xdr:colOff>983914</xdr:colOff>
      <xdr:row>40</xdr:row>
      <xdr:rowOff>922021</xdr:rowOff>
    </xdr:to>
    <xdr:pic>
      <xdr:nvPicPr>
        <xdr:cNvPr id="66" name="图片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1165" y="24460201"/>
          <a:ext cx="892474" cy="883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145632</xdr:colOff>
      <xdr:row>41</xdr:row>
      <xdr:rowOff>72390</xdr:rowOff>
    </xdr:from>
    <xdr:to>
      <xdr:col>2</xdr:col>
      <xdr:colOff>928719</xdr:colOff>
      <xdr:row>41</xdr:row>
      <xdr:rowOff>916940</xdr:rowOff>
    </xdr:to>
    <xdr:pic>
      <xdr:nvPicPr>
        <xdr:cNvPr id="67" name="Picture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>
        <a:xfrm>
          <a:off x="1755357" y="25485090"/>
          <a:ext cx="783087" cy="8445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89881</xdr:colOff>
      <xdr:row>42</xdr:row>
      <xdr:rowOff>81643</xdr:rowOff>
    </xdr:from>
    <xdr:to>
      <xdr:col>2</xdr:col>
      <xdr:colOff>1114598</xdr:colOff>
      <xdr:row>42</xdr:row>
      <xdr:rowOff>925286</xdr:rowOff>
    </xdr:to>
    <xdr:pic>
      <xdr:nvPicPr>
        <xdr:cNvPr id="68" name="Picture 7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>
        <a:xfrm>
          <a:off x="1055988" y="30235072"/>
          <a:ext cx="1024717" cy="84364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118835</xdr:colOff>
      <xdr:row>43</xdr:row>
      <xdr:rowOff>24399</xdr:rowOff>
    </xdr:from>
    <xdr:to>
      <xdr:col>2</xdr:col>
      <xdr:colOff>1006928</xdr:colOff>
      <xdr:row>43</xdr:row>
      <xdr:rowOff>950459</xdr:rowOff>
    </xdr:to>
    <xdr:pic>
      <xdr:nvPicPr>
        <xdr:cNvPr id="69" name="Picture 2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>
        <a:xfrm>
          <a:off x="1084942" y="31171149"/>
          <a:ext cx="888093" cy="9260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68036</xdr:colOff>
      <xdr:row>44</xdr:row>
      <xdr:rowOff>222611</xdr:rowOff>
    </xdr:from>
    <xdr:to>
      <xdr:col>2</xdr:col>
      <xdr:colOff>1074964</xdr:colOff>
      <xdr:row>46</xdr:row>
      <xdr:rowOff>857248</xdr:rowOff>
    </xdr:to>
    <xdr:pic>
      <xdr:nvPicPr>
        <xdr:cNvPr id="70" name="Picture 27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 t="1" b="-118042"/>
        <a:stretch>
          <a:fillRect/>
        </a:stretch>
      </xdr:blipFill>
      <xdr:spPr>
        <a:xfrm>
          <a:off x="1211036" y="33764218"/>
          <a:ext cx="1006928" cy="213142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126456</xdr:colOff>
      <xdr:row>46</xdr:row>
      <xdr:rowOff>249079</xdr:rowOff>
    </xdr:from>
    <xdr:to>
      <xdr:col>2</xdr:col>
      <xdr:colOff>1047750</xdr:colOff>
      <xdr:row>47</xdr:row>
      <xdr:rowOff>190501</xdr:rowOff>
    </xdr:to>
    <xdr:pic>
      <xdr:nvPicPr>
        <xdr:cNvPr id="71" name="Picture 30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>
        <a:xfrm>
          <a:off x="1269456" y="35287472"/>
          <a:ext cx="921294" cy="948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73605</xdr:colOff>
      <xdr:row>31</xdr:row>
      <xdr:rowOff>237126</xdr:rowOff>
    </xdr:from>
    <xdr:to>
      <xdr:col>2</xdr:col>
      <xdr:colOff>1102963</xdr:colOff>
      <xdr:row>32</xdr:row>
      <xdr:rowOff>244929</xdr:rowOff>
    </xdr:to>
    <xdr:pic>
      <xdr:nvPicPr>
        <xdr:cNvPr id="72" name="图片 1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712" y="22797769"/>
          <a:ext cx="1029358" cy="10147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56505</xdr:colOff>
      <xdr:row>36</xdr:row>
      <xdr:rowOff>268695</xdr:rowOff>
    </xdr:from>
    <xdr:to>
      <xdr:col>2</xdr:col>
      <xdr:colOff>1067261</xdr:colOff>
      <xdr:row>37</xdr:row>
      <xdr:rowOff>244928</xdr:rowOff>
    </xdr:to>
    <xdr:pic>
      <xdr:nvPicPr>
        <xdr:cNvPr id="73" name="Picture 16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>
        <a:xfrm>
          <a:off x="1022612" y="26380802"/>
          <a:ext cx="1010756" cy="9831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46714</xdr:colOff>
      <xdr:row>48</xdr:row>
      <xdr:rowOff>104058</xdr:rowOff>
    </xdr:from>
    <xdr:to>
      <xdr:col>2</xdr:col>
      <xdr:colOff>1137473</xdr:colOff>
      <xdr:row>49</xdr:row>
      <xdr:rowOff>176896</xdr:rowOff>
    </xdr:to>
    <xdr:pic>
      <xdr:nvPicPr>
        <xdr:cNvPr id="74" name="图片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195210" y="36620133"/>
          <a:ext cx="1079767" cy="1090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91622</xdr:colOff>
      <xdr:row>50</xdr:row>
      <xdr:rowOff>176145</xdr:rowOff>
    </xdr:from>
    <xdr:to>
      <xdr:col>2</xdr:col>
      <xdr:colOff>1137294</xdr:colOff>
      <xdr:row>51</xdr:row>
      <xdr:rowOff>217715</xdr:rowOff>
    </xdr:to>
    <xdr:pic>
      <xdr:nvPicPr>
        <xdr:cNvPr id="75" name="Picture 18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>
        <a:xfrm>
          <a:off x="1057729" y="35350609"/>
          <a:ext cx="1045672" cy="104849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63458</xdr:colOff>
      <xdr:row>52</xdr:row>
      <xdr:rowOff>263615</xdr:rowOff>
    </xdr:from>
    <xdr:to>
      <xdr:col>2</xdr:col>
      <xdr:colOff>1036804</xdr:colOff>
      <xdr:row>53</xdr:row>
      <xdr:rowOff>204107</xdr:rowOff>
    </xdr:to>
    <xdr:pic>
      <xdr:nvPicPr>
        <xdr:cNvPr id="76" name="Picture 19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>
        <a:xfrm>
          <a:off x="1029565" y="36934865"/>
          <a:ext cx="973346" cy="94742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122465</xdr:colOff>
      <xdr:row>54</xdr:row>
      <xdr:rowOff>26585</xdr:rowOff>
    </xdr:from>
    <xdr:to>
      <xdr:col>2</xdr:col>
      <xdr:colOff>1069127</xdr:colOff>
      <xdr:row>54</xdr:row>
      <xdr:rowOff>938893</xdr:rowOff>
    </xdr:to>
    <xdr:pic>
      <xdr:nvPicPr>
        <xdr:cNvPr id="77" name="Picture 10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>
        <a:xfrm>
          <a:off x="1088572" y="38194621"/>
          <a:ext cx="946662" cy="91230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6</xdr:col>
      <xdr:colOff>0</xdr:colOff>
      <xdr:row>18</xdr:row>
      <xdr:rowOff>0</xdr:rowOff>
    </xdr:from>
    <xdr:to>
      <xdr:col>6</xdr:col>
      <xdr:colOff>355996</xdr:colOff>
      <xdr:row>18</xdr:row>
      <xdr:rowOff>170854</xdr:rowOff>
    </xdr:to>
    <xdr:pic>
      <xdr:nvPicPr>
        <xdr:cNvPr id="78" name="Picture_9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</xdr:blipFill>
      <xdr:spPr>
        <a:xfrm>
          <a:off x="6819900" y="7048500"/>
          <a:ext cx="0" cy="170854"/>
        </a:xfrm>
        <a:prstGeom prst="rect">
          <a:avLst/>
        </a:prstGeom>
        <a:noFill/>
      </xdr:spPr>
    </xdr:pic>
    <xdr:clientData/>
  </xdr:twoCellAnchor>
  <xdr:twoCellAnchor>
    <xdr:from>
      <xdr:col>6</xdr:col>
      <xdr:colOff>0</xdr:colOff>
      <xdr:row>18</xdr:row>
      <xdr:rowOff>0</xdr:rowOff>
    </xdr:from>
    <xdr:to>
      <xdr:col>6</xdr:col>
      <xdr:colOff>355996</xdr:colOff>
      <xdr:row>18</xdr:row>
      <xdr:rowOff>170854</xdr:rowOff>
    </xdr:to>
    <xdr:pic>
      <xdr:nvPicPr>
        <xdr:cNvPr id="79" name="Picture_11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</xdr:blipFill>
      <xdr:spPr>
        <a:xfrm>
          <a:off x="6819900" y="7048500"/>
          <a:ext cx="0" cy="17085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105383</xdr:colOff>
      <xdr:row>55</xdr:row>
      <xdr:rowOff>68036</xdr:rowOff>
    </xdr:from>
    <xdr:to>
      <xdr:col>2</xdr:col>
      <xdr:colOff>1016000</xdr:colOff>
      <xdr:row>55</xdr:row>
      <xdr:rowOff>952500</xdr:rowOff>
    </xdr:to>
    <xdr:pic>
      <xdr:nvPicPr>
        <xdr:cNvPr id="80" name="图片 1391">
          <a:extLst>
            <a:ext uri="{FF2B5EF4-FFF2-40B4-BE49-F238E27FC236}">
              <a16:creationId xmlns="" xmlns:a16="http://schemas.microsoft.com/office/drawing/2014/main" id="{E7C8CEA9-E5FC-47FA-8F93-5C3C724C0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071490" y="37474072"/>
          <a:ext cx="910617" cy="8844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onaparte-decor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56"/>
  <sheetViews>
    <sheetView tabSelected="1" zoomScale="70" zoomScaleNormal="70" workbookViewId="0">
      <selection activeCell="P7" sqref="P7"/>
    </sheetView>
  </sheetViews>
  <sheetFormatPr defaultColWidth="9" defaultRowHeight="78" customHeight="1"/>
  <cols>
    <col min="1" max="1" width="3.375" style="2" bestFit="1" customWidth="1"/>
    <col min="2" max="2" width="11.625" style="2" customWidth="1"/>
    <col min="3" max="3" width="15" style="1" customWidth="1"/>
    <col min="4" max="4" width="22.125" style="4" customWidth="1"/>
    <col min="5" max="5" width="13.125" style="3" customWidth="1"/>
    <col min="6" max="6" width="15.125" style="1" customWidth="1"/>
    <col min="7" max="7" width="9" style="5" hidden="1" customWidth="1"/>
    <col min="8" max="8" width="10.5" style="2" customWidth="1"/>
    <col min="9" max="9" width="13.875" style="6" customWidth="1"/>
    <col min="10" max="10" width="12.875" style="6" customWidth="1"/>
    <col min="11" max="11" width="12.625" style="9" customWidth="1"/>
    <col min="12" max="12" width="11.125" style="9" customWidth="1"/>
    <col min="13" max="13" width="10.375" style="9" customWidth="1"/>
    <col min="14" max="16" width="11.125" style="9" customWidth="1"/>
    <col min="17" max="16384" width="9" style="1"/>
  </cols>
  <sheetData>
    <row r="2" spans="1:25" ht="15.75"/>
    <row r="3" spans="1:25" ht="15.75"/>
    <row r="4" spans="1:25" ht="50.25" customHeight="1">
      <c r="A4" s="65" t="s">
        <v>100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17"/>
      <c r="R4" s="17"/>
      <c r="S4" s="17"/>
    </row>
    <row r="5" spans="1:25" ht="18.75">
      <c r="B5" s="19" t="s">
        <v>30</v>
      </c>
      <c r="C5" s="11"/>
      <c r="D5" s="11"/>
      <c r="E5" s="10"/>
      <c r="F5" s="19" t="s">
        <v>31</v>
      </c>
      <c r="G5" s="12"/>
      <c r="K5" s="19" t="s">
        <v>32</v>
      </c>
    </row>
    <row r="6" spans="1:25" ht="3.75" customHeight="1">
      <c r="B6" s="11"/>
      <c r="C6" s="11"/>
      <c r="D6" s="11"/>
      <c r="E6" s="13"/>
      <c r="F6" s="14"/>
      <c r="G6" s="11"/>
    </row>
    <row r="7" spans="1:25" ht="18.75">
      <c r="B7" s="19" t="s">
        <v>34</v>
      </c>
      <c r="C7" s="11"/>
      <c r="D7" s="11"/>
      <c r="E7" s="10"/>
      <c r="F7" s="13" t="s">
        <v>33</v>
      </c>
      <c r="G7" s="13"/>
    </row>
    <row r="8" spans="1:25" ht="9" customHeight="1">
      <c r="B8" s="11"/>
      <c r="C8" s="11"/>
      <c r="D8" s="11"/>
      <c r="E8" s="13"/>
      <c r="F8" s="15"/>
      <c r="G8" s="13"/>
    </row>
    <row r="9" spans="1:25" ht="21">
      <c r="B9" s="18" t="s">
        <v>35</v>
      </c>
      <c r="D9" s="16" t="s">
        <v>36</v>
      </c>
      <c r="H9" s="50"/>
    </row>
    <row r="10" spans="1:25" ht="24" customHeight="1">
      <c r="I10" s="1"/>
      <c r="J10" s="1"/>
    </row>
    <row r="11" spans="1:25" s="20" customFormat="1" ht="29.45" customHeight="1">
      <c r="A11" s="9"/>
      <c r="B11" s="9"/>
      <c r="E11" s="21"/>
      <c r="K11" s="9"/>
      <c r="L11" s="9"/>
      <c r="M11" s="9"/>
      <c r="N11" s="9"/>
      <c r="O11" s="9"/>
      <c r="P11" s="9"/>
      <c r="Q11" s="1"/>
      <c r="R11" s="1"/>
      <c r="S11" s="1"/>
      <c r="T11" s="1"/>
      <c r="U11" s="1"/>
      <c r="V11" s="1"/>
      <c r="W11" s="1"/>
      <c r="X11" s="1"/>
      <c r="Y11" s="1"/>
    </row>
    <row r="12" spans="1:25" s="20" customFormat="1" ht="37.5">
      <c r="A12" s="27" t="s">
        <v>3</v>
      </c>
      <c r="B12" s="28" t="s">
        <v>37</v>
      </c>
      <c r="C12" s="28" t="s">
        <v>2</v>
      </c>
      <c r="D12" s="28" t="s">
        <v>38</v>
      </c>
      <c r="E12" s="28" t="s">
        <v>39</v>
      </c>
      <c r="F12" s="28" t="s">
        <v>40</v>
      </c>
      <c r="G12" s="29"/>
      <c r="H12" s="29" t="s">
        <v>29</v>
      </c>
      <c r="I12" s="30" t="s">
        <v>41</v>
      </c>
      <c r="J12" s="30" t="s">
        <v>4</v>
      </c>
      <c r="K12" s="31" t="s">
        <v>71</v>
      </c>
      <c r="L12" s="31" t="s">
        <v>70</v>
      </c>
      <c r="M12" s="31" t="s">
        <v>23</v>
      </c>
      <c r="N12" s="31" t="s">
        <v>24</v>
      </c>
      <c r="O12" s="31" t="s">
        <v>25</v>
      </c>
      <c r="P12" s="31" t="s">
        <v>26</v>
      </c>
      <c r="Q12" s="1"/>
      <c r="R12" s="1"/>
      <c r="S12" s="1"/>
      <c r="T12" s="1"/>
      <c r="U12" s="1"/>
      <c r="V12" s="1"/>
      <c r="W12" s="1"/>
      <c r="X12" s="1"/>
      <c r="Y12" s="1"/>
    </row>
    <row r="13" spans="1:25" s="20" customFormat="1" ht="78" customHeight="1">
      <c r="A13" s="7">
        <v>1</v>
      </c>
      <c r="B13" s="46" t="s">
        <v>42</v>
      </c>
      <c r="C13" s="22"/>
      <c r="D13" s="32" t="s">
        <v>72</v>
      </c>
      <c r="E13" s="32" t="s">
        <v>73</v>
      </c>
      <c r="F13" s="33" t="s">
        <v>79</v>
      </c>
      <c r="G13" s="36">
        <f>0.315*0.345</f>
        <v>0.10867499999999999</v>
      </c>
      <c r="H13" s="37">
        <f>1/G13</f>
        <v>9.2017483321831151</v>
      </c>
      <c r="I13" s="43">
        <v>19864.844999999998</v>
      </c>
      <c r="J13" s="43">
        <f>I13/H13</f>
        <v>2158.8120303749997</v>
      </c>
      <c r="K13" s="33" t="s">
        <v>27</v>
      </c>
      <c r="L13" s="33" t="s">
        <v>27</v>
      </c>
      <c r="M13" s="33" t="s">
        <v>27</v>
      </c>
      <c r="N13" s="33" t="s">
        <v>27</v>
      </c>
      <c r="O13" s="33" t="s">
        <v>27</v>
      </c>
      <c r="P13" s="33" t="s">
        <v>27</v>
      </c>
      <c r="Q13" s="1"/>
      <c r="R13" s="1"/>
      <c r="S13" s="1"/>
      <c r="T13" s="1"/>
      <c r="U13" s="1"/>
      <c r="V13" s="1"/>
      <c r="W13" s="1"/>
      <c r="X13" s="1"/>
      <c r="Y13" s="1"/>
    </row>
    <row r="14" spans="1:25" s="20" customFormat="1" ht="78" customHeight="1">
      <c r="A14" s="7">
        <v>2</v>
      </c>
      <c r="B14" s="46" t="s">
        <v>43</v>
      </c>
      <c r="C14" s="22"/>
      <c r="D14" s="32" t="s">
        <v>72</v>
      </c>
      <c r="E14" s="32" t="s">
        <v>73</v>
      </c>
      <c r="F14" s="33" t="s">
        <v>80</v>
      </c>
      <c r="G14" s="36">
        <f>0.312*0.295</f>
        <v>9.2039999999999997E-2</v>
      </c>
      <c r="H14" s="37">
        <f t="shared" ref="H14:H56" si="0">1/G14</f>
        <v>10.864841373315951</v>
      </c>
      <c r="I14" s="43">
        <v>18603.584999999999</v>
      </c>
      <c r="J14" s="43">
        <f t="shared" ref="J14:J56" si="1">I14/H14</f>
        <v>1712.2739633999997</v>
      </c>
      <c r="K14" s="33" t="s">
        <v>27</v>
      </c>
      <c r="L14" s="33" t="s">
        <v>27</v>
      </c>
      <c r="M14" s="33" t="s">
        <v>27</v>
      </c>
      <c r="N14" s="33" t="s">
        <v>27</v>
      </c>
      <c r="O14" s="33" t="s">
        <v>27</v>
      </c>
      <c r="P14" s="33" t="s">
        <v>27</v>
      </c>
      <c r="Q14" s="1"/>
      <c r="R14" s="1"/>
      <c r="S14" s="1"/>
      <c r="T14" s="1"/>
      <c r="U14" s="1"/>
      <c r="V14" s="1"/>
      <c r="W14" s="1"/>
      <c r="X14" s="1"/>
      <c r="Y14" s="1"/>
    </row>
    <row r="15" spans="1:25" s="20" customFormat="1" ht="78" customHeight="1">
      <c r="A15" s="7">
        <v>3</v>
      </c>
      <c r="B15" s="46" t="s">
        <v>44</v>
      </c>
      <c r="C15" s="22"/>
      <c r="D15" s="32" t="s">
        <v>72</v>
      </c>
      <c r="E15" s="32" t="s">
        <v>73</v>
      </c>
      <c r="F15" s="33" t="s">
        <v>80</v>
      </c>
      <c r="G15" s="36">
        <f>0.312*0.295</f>
        <v>9.2039999999999997E-2</v>
      </c>
      <c r="H15" s="37">
        <f t="shared" si="0"/>
        <v>10.864841373315951</v>
      </c>
      <c r="I15" s="43">
        <v>15450.435000000001</v>
      </c>
      <c r="J15" s="43">
        <f t="shared" si="1"/>
        <v>1422.0580373999999</v>
      </c>
      <c r="K15" s="33" t="s">
        <v>27</v>
      </c>
      <c r="L15" s="33" t="s">
        <v>27</v>
      </c>
      <c r="M15" s="33" t="s">
        <v>27</v>
      </c>
      <c r="N15" s="33" t="s">
        <v>27</v>
      </c>
      <c r="O15" s="33" t="s">
        <v>27</v>
      </c>
      <c r="P15" s="33" t="s">
        <v>27</v>
      </c>
      <c r="Q15" s="1"/>
      <c r="R15" s="1"/>
      <c r="S15" s="1"/>
      <c r="T15" s="1"/>
      <c r="U15" s="1"/>
      <c r="V15" s="1"/>
      <c r="W15" s="1"/>
      <c r="X15" s="1"/>
      <c r="Y15" s="1"/>
    </row>
    <row r="16" spans="1:25" s="20" customFormat="1" ht="78" customHeight="1">
      <c r="A16" s="7">
        <v>4</v>
      </c>
      <c r="B16" s="46" t="s">
        <v>45</v>
      </c>
      <c r="C16" s="22"/>
      <c r="D16" s="32" t="s">
        <v>72</v>
      </c>
      <c r="E16" s="32" t="s">
        <v>73</v>
      </c>
      <c r="F16" s="33" t="s">
        <v>81</v>
      </c>
      <c r="G16" s="36">
        <f>0.276*0.295</f>
        <v>8.1420000000000006E-2</v>
      </c>
      <c r="H16" s="37">
        <f t="shared" si="0"/>
        <v>12.281994595922377</v>
      </c>
      <c r="I16" s="43">
        <v>18918.899999999998</v>
      </c>
      <c r="J16" s="43">
        <f t="shared" si="1"/>
        <v>1540.3768379999999</v>
      </c>
      <c r="K16" s="33" t="s">
        <v>27</v>
      </c>
      <c r="L16" s="33" t="s">
        <v>27</v>
      </c>
      <c r="M16" s="33" t="s">
        <v>27</v>
      </c>
      <c r="N16" s="33" t="s">
        <v>27</v>
      </c>
      <c r="O16" s="33" t="s">
        <v>27</v>
      </c>
      <c r="P16" s="33" t="s">
        <v>27</v>
      </c>
      <c r="Q16" s="1"/>
      <c r="R16" s="1"/>
      <c r="S16" s="1"/>
      <c r="T16" s="1"/>
      <c r="U16" s="1"/>
      <c r="V16" s="1"/>
      <c r="W16" s="1"/>
      <c r="X16" s="1"/>
      <c r="Y16" s="1"/>
    </row>
    <row r="17" spans="1:25" s="20" customFormat="1" ht="78" customHeight="1">
      <c r="A17" s="7">
        <v>5</v>
      </c>
      <c r="B17" s="46" t="s">
        <v>46</v>
      </c>
      <c r="C17" s="22"/>
      <c r="D17" s="32" t="s">
        <v>72</v>
      </c>
      <c r="E17" s="32" t="s">
        <v>73</v>
      </c>
      <c r="F17" s="33" t="s">
        <v>82</v>
      </c>
      <c r="G17" s="36">
        <f>0.289*0.329</f>
        <v>9.5080999999999999E-2</v>
      </c>
      <c r="H17" s="37">
        <f t="shared" si="0"/>
        <v>10.517348366129932</v>
      </c>
      <c r="I17" s="43">
        <v>19549.53</v>
      </c>
      <c r="J17" s="43">
        <f t="shared" si="1"/>
        <v>1858.7888619299997</v>
      </c>
      <c r="K17" s="33" t="s">
        <v>27</v>
      </c>
      <c r="L17" s="33" t="s">
        <v>27</v>
      </c>
      <c r="M17" s="33" t="s">
        <v>27</v>
      </c>
      <c r="N17" s="33" t="s">
        <v>27</v>
      </c>
      <c r="O17" s="33" t="s">
        <v>27</v>
      </c>
      <c r="P17" s="33" t="s">
        <v>27</v>
      </c>
      <c r="Q17" s="1"/>
      <c r="R17" s="1"/>
      <c r="S17" s="1"/>
      <c r="T17" s="1"/>
      <c r="U17" s="1"/>
      <c r="V17" s="1"/>
      <c r="W17" s="1"/>
      <c r="X17" s="1"/>
      <c r="Y17" s="1"/>
    </row>
    <row r="18" spans="1:25" s="20" customFormat="1" ht="78" customHeight="1">
      <c r="A18" s="7">
        <v>6</v>
      </c>
      <c r="B18" s="46" t="s">
        <v>6</v>
      </c>
      <c r="C18" s="22"/>
      <c r="D18" s="32" t="s">
        <v>72</v>
      </c>
      <c r="E18" s="32" t="s">
        <v>73</v>
      </c>
      <c r="F18" s="33" t="s">
        <v>83</v>
      </c>
      <c r="G18" s="36">
        <f>0.323*0.28</f>
        <v>9.0440000000000006E-2</v>
      </c>
      <c r="H18" s="37">
        <f t="shared" si="0"/>
        <v>11.057054400707651</v>
      </c>
      <c r="I18" s="43">
        <v>23333.31</v>
      </c>
      <c r="J18" s="43">
        <f t="shared" si="1"/>
        <v>2110.2645564000004</v>
      </c>
      <c r="K18" s="33" t="s">
        <v>28</v>
      </c>
      <c r="L18" s="33" t="s">
        <v>27</v>
      </c>
      <c r="M18" s="33" t="s">
        <v>27</v>
      </c>
      <c r="N18" s="33" t="s">
        <v>27</v>
      </c>
      <c r="O18" s="33" t="s">
        <v>28</v>
      </c>
      <c r="P18" s="33" t="s">
        <v>28</v>
      </c>
      <c r="Q18" s="1"/>
      <c r="R18" s="1"/>
      <c r="S18" s="1"/>
      <c r="T18" s="1"/>
      <c r="U18" s="1"/>
      <c r="V18" s="1"/>
      <c r="W18" s="1"/>
      <c r="X18" s="1"/>
      <c r="Y18" s="1"/>
    </row>
    <row r="19" spans="1:25" s="20" customFormat="1" ht="78" customHeight="1">
      <c r="A19" s="7">
        <v>7</v>
      </c>
      <c r="B19" s="46" t="s">
        <v>47</v>
      </c>
      <c r="C19" s="23"/>
      <c r="D19" s="32" t="s">
        <v>72</v>
      </c>
      <c r="E19" s="32" t="s">
        <v>73</v>
      </c>
      <c r="F19" s="44" t="s">
        <v>84</v>
      </c>
      <c r="G19" s="38">
        <f>0.296*0.345</f>
        <v>0.10211999999999999</v>
      </c>
      <c r="H19" s="37">
        <f t="shared" si="0"/>
        <v>9.7924010967489235</v>
      </c>
      <c r="I19" s="43">
        <v>22702.68</v>
      </c>
      <c r="J19" s="43">
        <f t="shared" si="1"/>
        <v>2318.3976815999999</v>
      </c>
      <c r="K19" s="33" t="s">
        <v>27</v>
      </c>
      <c r="L19" s="33" t="s">
        <v>27</v>
      </c>
      <c r="M19" s="33" t="s">
        <v>27</v>
      </c>
      <c r="N19" s="33" t="s">
        <v>27</v>
      </c>
      <c r="O19" s="33" t="s">
        <v>27</v>
      </c>
      <c r="P19" s="33" t="s">
        <v>27</v>
      </c>
      <c r="Q19" s="1"/>
      <c r="R19" s="1"/>
      <c r="S19" s="1"/>
      <c r="T19" s="1"/>
      <c r="U19" s="1"/>
      <c r="V19" s="1"/>
      <c r="W19" s="1"/>
      <c r="X19" s="1"/>
      <c r="Y19" s="1"/>
    </row>
    <row r="20" spans="1:25" s="20" customFormat="1" ht="78" customHeight="1">
      <c r="A20" s="7">
        <v>8</v>
      </c>
      <c r="B20" s="46" t="s">
        <v>48</v>
      </c>
      <c r="C20" s="24"/>
      <c r="D20" s="32" t="s">
        <v>72</v>
      </c>
      <c r="E20" s="32" t="s">
        <v>73</v>
      </c>
      <c r="F20" s="44" t="s">
        <v>85</v>
      </c>
      <c r="G20" s="38">
        <f>0.298*0.299</f>
        <v>8.9101999999999987E-2</v>
      </c>
      <c r="H20" s="37">
        <f t="shared" si="0"/>
        <v>11.223092635406614</v>
      </c>
      <c r="I20" s="43">
        <v>27117.089999999997</v>
      </c>
      <c r="J20" s="43">
        <f t="shared" si="1"/>
        <v>2416.1869531799994</v>
      </c>
      <c r="K20" s="33" t="s">
        <v>27</v>
      </c>
      <c r="L20" s="33" t="s">
        <v>27</v>
      </c>
      <c r="M20" s="33" t="s">
        <v>27</v>
      </c>
      <c r="N20" s="33" t="s">
        <v>27</v>
      </c>
      <c r="O20" s="33" t="s">
        <v>27</v>
      </c>
      <c r="P20" s="33" t="s">
        <v>27</v>
      </c>
      <c r="Q20" s="1"/>
      <c r="R20" s="1"/>
      <c r="S20" s="1"/>
      <c r="T20" s="1"/>
      <c r="U20" s="1"/>
      <c r="V20" s="1"/>
      <c r="W20" s="1"/>
      <c r="X20" s="1"/>
      <c r="Y20" s="1"/>
    </row>
    <row r="21" spans="1:25" s="20" customFormat="1" ht="78" customHeight="1">
      <c r="A21" s="7">
        <v>9</v>
      </c>
      <c r="B21" s="46" t="s">
        <v>49</v>
      </c>
      <c r="C21" s="24"/>
      <c r="D21" s="32" t="s">
        <v>72</v>
      </c>
      <c r="E21" s="32" t="s">
        <v>73</v>
      </c>
      <c r="F21" s="44" t="s">
        <v>86</v>
      </c>
      <c r="G21" s="38">
        <f>0.242*0.209</f>
        <v>5.0577999999999998E-2</v>
      </c>
      <c r="H21" s="37">
        <f t="shared" si="0"/>
        <v>19.771442128988888</v>
      </c>
      <c r="I21" s="43">
        <v>21126.105</v>
      </c>
      <c r="J21" s="43">
        <f t="shared" si="1"/>
        <v>1068.5161386899999</v>
      </c>
      <c r="K21" s="33" t="s">
        <v>27</v>
      </c>
      <c r="L21" s="33" t="s">
        <v>27</v>
      </c>
      <c r="M21" s="33" t="s">
        <v>27</v>
      </c>
      <c r="N21" s="33" t="s">
        <v>27</v>
      </c>
      <c r="O21" s="33" t="s">
        <v>27</v>
      </c>
      <c r="P21" s="33" t="s">
        <v>27</v>
      </c>
      <c r="Q21" s="1"/>
      <c r="R21" s="1"/>
      <c r="S21" s="1"/>
      <c r="T21" s="1"/>
      <c r="U21" s="1"/>
      <c r="V21" s="1"/>
      <c r="W21" s="1"/>
      <c r="X21" s="1"/>
      <c r="Y21" s="1"/>
    </row>
    <row r="22" spans="1:25" s="20" customFormat="1" ht="78" customHeight="1">
      <c r="A22" s="7">
        <v>10</v>
      </c>
      <c r="B22" s="46" t="s">
        <v>50</v>
      </c>
      <c r="C22" s="22"/>
      <c r="D22" s="32" t="s">
        <v>72</v>
      </c>
      <c r="E22" s="35" t="s">
        <v>74</v>
      </c>
      <c r="F22" s="33" t="s">
        <v>87</v>
      </c>
      <c r="G22" s="36">
        <f>0.35*0.303</f>
        <v>0.10604999999999999</v>
      </c>
      <c r="H22" s="37">
        <f t="shared" si="0"/>
        <v>9.4295143800094294</v>
      </c>
      <c r="I22" s="43">
        <v>20180.16</v>
      </c>
      <c r="J22" s="43">
        <f t="shared" si="1"/>
        <v>2140.1059679999998</v>
      </c>
      <c r="K22" s="33" t="s">
        <v>27</v>
      </c>
      <c r="L22" s="33" t="s">
        <v>27</v>
      </c>
      <c r="M22" s="33" t="s">
        <v>27</v>
      </c>
      <c r="N22" s="33" t="s">
        <v>27</v>
      </c>
      <c r="O22" s="33" t="s">
        <v>27</v>
      </c>
      <c r="P22" s="33" t="s">
        <v>27</v>
      </c>
      <c r="Q22" s="1"/>
      <c r="R22" s="1"/>
      <c r="S22" s="1"/>
      <c r="T22" s="1"/>
      <c r="U22" s="1"/>
      <c r="V22" s="1"/>
      <c r="W22" s="1"/>
      <c r="X22" s="1"/>
      <c r="Y22" s="1"/>
    </row>
    <row r="23" spans="1:25" s="20" customFormat="1" ht="78" customHeight="1">
      <c r="A23" s="7">
        <v>11</v>
      </c>
      <c r="B23" s="46" t="s">
        <v>51</v>
      </c>
      <c r="C23" s="22"/>
      <c r="D23" s="32" t="s">
        <v>72</v>
      </c>
      <c r="E23" s="32" t="s">
        <v>73</v>
      </c>
      <c r="F23" s="33" t="s">
        <v>87</v>
      </c>
      <c r="G23" s="36">
        <f>0.35*0.303</f>
        <v>0.10604999999999999</v>
      </c>
      <c r="H23" s="37">
        <f t="shared" si="0"/>
        <v>9.4295143800094294</v>
      </c>
      <c r="I23" s="43">
        <v>20180.16</v>
      </c>
      <c r="J23" s="43">
        <f t="shared" si="1"/>
        <v>2140.1059679999998</v>
      </c>
      <c r="K23" s="33" t="s">
        <v>27</v>
      </c>
      <c r="L23" s="33" t="s">
        <v>27</v>
      </c>
      <c r="M23" s="33" t="s">
        <v>27</v>
      </c>
      <c r="N23" s="33" t="s">
        <v>27</v>
      </c>
      <c r="O23" s="33" t="s">
        <v>27</v>
      </c>
      <c r="P23" s="33" t="s">
        <v>27</v>
      </c>
      <c r="Q23" s="1"/>
      <c r="R23" s="1"/>
      <c r="S23" s="1"/>
      <c r="T23" s="1"/>
      <c r="U23" s="1"/>
      <c r="V23" s="1"/>
      <c r="W23" s="1"/>
      <c r="X23" s="1"/>
      <c r="Y23" s="1"/>
    </row>
    <row r="24" spans="1:25" s="20" customFormat="1" ht="78" customHeight="1">
      <c r="A24" s="7">
        <v>12</v>
      </c>
      <c r="B24" s="46" t="s">
        <v>52</v>
      </c>
      <c r="C24" s="22"/>
      <c r="D24" s="32" t="s">
        <v>72</v>
      </c>
      <c r="E24" s="35" t="s">
        <v>74</v>
      </c>
      <c r="F24" s="33" t="s">
        <v>88</v>
      </c>
      <c r="G24" s="36">
        <f>0.305*0.305</f>
        <v>9.3024999999999997E-2</v>
      </c>
      <c r="H24" s="37">
        <f t="shared" si="0"/>
        <v>10.749798441279227</v>
      </c>
      <c r="I24" s="43">
        <v>21126.105</v>
      </c>
      <c r="J24" s="43">
        <f t="shared" si="1"/>
        <v>1965.2559176249999</v>
      </c>
      <c r="K24" s="33" t="s">
        <v>27</v>
      </c>
      <c r="L24" s="33" t="s">
        <v>27</v>
      </c>
      <c r="M24" s="33" t="s">
        <v>27</v>
      </c>
      <c r="N24" s="33" t="s">
        <v>28</v>
      </c>
      <c r="O24" s="33" t="s">
        <v>27</v>
      </c>
      <c r="P24" s="33" t="s">
        <v>27</v>
      </c>
      <c r="Q24" s="1"/>
      <c r="R24" s="1"/>
      <c r="S24" s="1"/>
      <c r="T24" s="1"/>
      <c r="U24" s="1"/>
      <c r="V24" s="1"/>
      <c r="W24" s="1"/>
      <c r="X24" s="1"/>
      <c r="Y24" s="1"/>
    </row>
    <row r="25" spans="1:25" s="20" customFormat="1" ht="78" customHeight="1">
      <c r="A25" s="7">
        <v>13</v>
      </c>
      <c r="B25" s="46" t="s">
        <v>7</v>
      </c>
      <c r="C25" s="22"/>
      <c r="D25" s="32" t="s">
        <v>72</v>
      </c>
      <c r="E25" s="35" t="s">
        <v>74</v>
      </c>
      <c r="F25" s="33" t="s">
        <v>88</v>
      </c>
      <c r="G25" s="36">
        <f t="shared" ref="G25:G26" si="2">0.305*0.305</f>
        <v>9.3024999999999997E-2</v>
      </c>
      <c r="H25" s="37">
        <f t="shared" si="0"/>
        <v>10.749798441279227</v>
      </c>
      <c r="I25" s="43">
        <v>20810.79</v>
      </c>
      <c r="J25" s="43">
        <f t="shared" si="1"/>
        <v>1935.9237397499999</v>
      </c>
      <c r="K25" s="33" t="s">
        <v>27</v>
      </c>
      <c r="L25" s="33" t="s">
        <v>27</v>
      </c>
      <c r="M25" s="33" t="s">
        <v>27</v>
      </c>
      <c r="N25" s="33" t="s">
        <v>28</v>
      </c>
      <c r="O25" s="33" t="s">
        <v>27</v>
      </c>
      <c r="P25" s="33" t="s">
        <v>27</v>
      </c>
      <c r="Q25" s="1"/>
      <c r="R25" s="1"/>
      <c r="S25" s="1"/>
      <c r="T25" s="1"/>
      <c r="U25" s="1"/>
      <c r="V25" s="1"/>
      <c r="W25" s="1"/>
      <c r="X25" s="1"/>
      <c r="Y25" s="1"/>
    </row>
    <row r="26" spans="1:25" s="20" customFormat="1" ht="78" customHeight="1">
      <c r="A26" s="7">
        <v>14</v>
      </c>
      <c r="B26" s="46" t="s">
        <v>8</v>
      </c>
      <c r="C26" s="22"/>
      <c r="D26" s="32" t="s">
        <v>72</v>
      </c>
      <c r="E26" s="35" t="s">
        <v>74</v>
      </c>
      <c r="F26" s="33" t="s">
        <v>88</v>
      </c>
      <c r="G26" s="36">
        <f t="shared" si="2"/>
        <v>9.3024999999999997E-2</v>
      </c>
      <c r="H26" s="37">
        <f t="shared" si="0"/>
        <v>10.749798441279227</v>
      </c>
      <c r="I26" s="43">
        <v>17342.325000000001</v>
      </c>
      <c r="J26" s="43">
        <f t="shared" si="1"/>
        <v>1613.269783125</v>
      </c>
      <c r="K26" s="33" t="s">
        <v>27</v>
      </c>
      <c r="L26" s="33" t="s">
        <v>27</v>
      </c>
      <c r="M26" s="33" t="s">
        <v>27</v>
      </c>
      <c r="N26" s="33" t="s">
        <v>28</v>
      </c>
      <c r="O26" s="33" t="s">
        <v>27</v>
      </c>
      <c r="P26" s="33" t="s">
        <v>27</v>
      </c>
      <c r="Q26" s="1"/>
      <c r="R26" s="1"/>
      <c r="S26" s="1"/>
      <c r="T26" s="1"/>
      <c r="U26" s="1"/>
      <c r="V26" s="1"/>
      <c r="W26" s="1"/>
      <c r="X26" s="1"/>
      <c r="Y26" s="1"/>
    </row>
    <row r="27" spans="1:25" s="20" customFormat="1" ht="78" customHeight="1">
      <c r="A27" s="7">
        <v>15</v>
      </c>
      <c r="B27" s="46" t="s">
        <v>53</v>
      </c>
      <c r="C27" s="22"/>
      <c r="D27" s="32" t="s">
        <v>72</v>
      </c>
      <c r="E27" s="35" t="s">
        <v>74</v>
      </c>
      <c r="F27" s="33" t="s">
        <v>89</v>
      </c>
      <c r="G27" s="36">
        <f>0.298*0.295</f>
        <v>8.7909999999999988E-2</v>
      </c>
      <c r="H27" s="37">
        <f t="shared" si="0"/>
        <v>11.375270162666364</v>
      </c>
      <c r="I27" s="43">
        <v>18918.899999999998</v>
      </c>
      <c r="J27" s="43">
        <f t="shared" si="1"/>
        <v>1663.1604989999996</v>
      </c>
      <c r="K27" s="33" t="s">
        <v>27</v>
      </c>
      <c r="L27" s="33" t="s">
        <v>27</v>
      </c>
      <c r="M27" s="33" t="s">
        <v>27</v>
      </c>
      <c r="N27" s="33" t="s">
        <v>28</v>
      </c>
      <c r="O27" s="33" t="s">
        <v>27</v>
      </c>
      <c r="P27" s="33" t="s">
        <v>27</v>
      </c>
      <c r="Q27" s="1"/>
      <c r="R27" s="1"/>
      <c r="S27" s="1"/>
      <c r="T27" s="1"/>
      <c r="U27" s="1"/>
      <c r="V27" s="1"/>
      <c r="W27" s="1"/>
      <c r="X27" s="1"/>
      <c r="Y27" s="1"/>
    </row>
    <row r="28" spans="1:25" s="20" customFormat="1" ht="78" customHeight="1">
      <c r="A28" s="7">
        <v>16</v>
      </c>
      <c r="B28" s="46" t="s">
        <v>54</v>
      </c>
      <c r="C28" s="22"/>
      <c r="D28" s="32" t="s">
        <v>72</v>
      </c>
      <c r="E28" s="35" t="s">
        <v>74</v>
      </c>
      <c r="F28" s="33" t="s">
        <v>89</v>
      </c>
      <c r="G28" s="36">
        <f>0.298*0.295</f>
        <v>8.7909999999999988E-2</v>
      </c>
      <c r="H28" s="37">
        <f t="shared" si="0"/>
        <v>11.375270162666364</v>
      </c>
      <c r="I28" s="43">
        <v>17972.954999999998</v>
      </c>
      <c r="J28" s="43">
        <f t="shared" si="1"/>
        <v>1580.0024740499996</v>
      </c>
      <c r="K28" s="33" t="s">
        <v>27</v>
      </c>
      <c r="L28" s="33" t="s">
        <v>27</v>
      </c>
      <c r="M28" s="33" t="s">
        <v>27</v>
      </c>
      <c r="N28" s="33" t="s">
        <v>28</v>
      </c>
      <c r="O28" s="33" t="s">
        <v>27</v>
      </c>
      <c r="P28" s="33" t="s">
        <v>27</v>
      </c>
      <c r="Q28" s="1"/>
      <c r="R28" s="1"/>
      <c r="S28" s="1"/>
      <c r="T28" s="1"/>
      <c r="U28" s="1"/>
      <c r="V28" s="1"/>
      <c r="W28" s="1"/>
      <c r="X28" s="1"/>
      <c r="Y28" s="1"/>
    </row>
    <row r="29" spans="1:25" s="20" customFormat="1" ht="78" customHeight="1">
      <c r="A29" s="8">
        <v>17</v>
      </c>
      <c r="B29" s="47" t="s">
        <v>55</v>
      </c>
      <c r="C29" s="7"/>
      <c r="D29" s="32" t="s">
        <v>72</v>
      </c>
      <c r="E29" s="35" t="s">
        <v>74</v>
      </c>
      <c r="F29" s="45" t="s">
        <v>90</v>
      </c>
      <c r="G29" s="39">
        <f>0.2585*0.2585</f>
        <v>6.682225E-2</v>
      </c>
      <c r="H29" s="37">
        <f t="shared" si="0"/>
        <v>14.965075255622192</v>
      </c>
      <c r="I29" s="43">
        <v>59909.85</v>
      </c>
      <c r="J29" s="43">
        <f t="shared" si="1"/>
        <v>4003.3109741624999</v>
      </c>
      <c r="K29" s="33" t="s">
        <v>27</v>
      </c>
      <c r="L29" s="33" t="s">
        <v>27</v>
      </c>
      <c r="M29" s="33" t="s">
        <v>27</v>
      </c>
      <c r="N29" s="33" t="s">
        <v>27</v>
      </c>
      <c r="O29" s="33" t="s">
        <v>27</v>
      </c>
      <c r="P29" s="33" t="s">
        <v>27</v>
      </c>
      <c r="Q29" s="1"/>
      <c r="R29" s="1"/>
      <c r="S29" s="1"/>
      <c r="T29" s="1"/>
      <c r="U29" s="1"/>
      <c r="V29" s="1"/>
      <c r="W29" s="1"/>
      <c r="X29" s="1"/>
      <c r="Y29" s="1"/>
    </row>
    <row r="30" spans="1:25" s="20" customFormat="1" ht="78.75">
      <c r="A30" s="51">
        <v>18</v>
      </c>
      <c r="B30" s="47" t="s">
        <v>56</v>
      </c>
      <c r="C30" s="57"/>
      <c r="D30" s="34" t="s">
        <v>75</v>
      </c>
      <c r="E30" s="54" t="s">
        <v>73</v>
      </c>
      <c r="F30" s="54" t="s">
        <v>91</v>
      </c>
      <c r="G30" s="56">
        <f>0.3*0.1475</f>
        <v>4.4249999999999998E-2</v>
      </c>
      <c r="H30" s="37">
        <f t="shared" si="0"/>
        <v>22.598870056497177</v>
      </c>
      <c r="I30" s="43">
        <v>44144.100000000006</v>
      </c>
      <c r="J30" s="43">
        <f t="shared" si="1"/>
        <v>1953.3764250000002</v>
      </c>
      <c r="K30" s="33" t="s">
        <v>28</v>
      </c>
      <c r="L30" s="33" t="s">
        <v>27</v>
      </c>
      <c r="M30" s="33" t="s">
        <v>27</v>
      </c>
      <c r="N30" s="33" t="s">
        <v>28</v>
      </c>
      <c r="O30" s="33" t="s">
        <v>28</v>
      </c>
      <c r="P30" s="33" t="s">
        <v>28</v>
      </c>
      <c r="Q30" s="1"/>
      <c r="R30" s="1"/>
      <c r="S30" s="1"/>
      <c r="T30" s="1"/>
      <c r="U30" s="1"/>
      <c r="V30" s="1"/>
      <c r="W30" s="1"/>
      <c r="X30" s="1"/>
      <c r="Y30" s="1"/>
    </row>
    <row r="31" spans="1:25" s="20" customFormat="1" ht="50.45" customHeight="1">
      <c r="A31" s="52"/>
      <c r="B31" s="47" t="s">
        <v>9</v>
      </c>
      <c r="C31" s="58"/>
      <c r="D31" s="34" t="s">
        <v>76</v>
      </c>
      <c r="E31" s="55"/>
      <c r="F31" s="55"/>
      <c r="G31" s="56"/>
      <c r="H31" s="37">
        <f>1/G30</f>
        <v>22.598870056497177</v>
      </c>
      <c r="I31" s="43">
        <v>47927.880000000005</v>
      </c>
      <c r="J31" s="43">
        <f t="shared" si="1"/>
        <v>2120.8086900000003</v>
      </c>
      <c r="K31" s="33" t="s">
        <v>28</v>
      </c>
      <c r="L31" s="33" t="s">
        <v>27</v>
      </c>
      <c r="M31" s="33" t="s">
        <v>27</v>
      </c>
      <c r="N31" s="33" t="s">
        <v>27</v>
      </c>
      <c r="O31" s="33" t="s">
        <v>28</v>
      </c>
      <c r="P31" s="33" t="s">
        <v>28</v>
      </c>
      <c r="Q31" s="1"/>
      <c r="R31" s="1"/>
      <c r="S31" s="1"/>
      <c r="T31" s="1"/>
      <c r="U31" s="1"/>
      <c r="V31" s="1"/>
      <c r="W31" s="1"/>
      <c r="X31" s="1"/>
      <c r="Y31" s="1"/>
    </row>
    <row r="32" spans="1:25" s="20" customFormat="1" ht="78.75">
      <c r="A32" s="51">
        <v>19</v>
      </c>
      <c r="B32" s="47" t="s">
        <v>57</v>
      </c>
      <c r="C32" s="57"/>
      <c r="D32" s="34" t="s">
        <v>75</v>
      </c>
      <c r="E32" s="61" t="s">
        <v>77</v>
      </c>
      <c r="F32" s="54" t="s">
        <v>92</v>
      </c>
      <c r="G32" s="56">
        <f>0.2285*0.2365</f>
        <v>5.4040249999999998E-2</v>
      </c>
      <c r="H32" s="37">
        <f t="shared" si="0"/>
        <v>18.504725644311417</v>
      </c>
      <c r="I32" s="43">
        <v>47297.25</v>
      </c>
      <c r="J32" s="43">
        <f t="shared" si="1"/>
        <v>2555.9552143124997</v>
      </c>
      <c r="K32" s="33" t="s">
        <v>28</v>
      </c>
      <c r="L32" s="33" t="s">
        <v>27</v>
      </c>
      <c r="M32" s="33" t="s">
        <v>27</v>
      </c>
      <c r="N32" s="33" t="s">
        <v>28</v>
      </c>
      <c r="O32" s="33" t="s">
        <v>28</v>
      </c>
      <c r="P32" s="33" t="s">
        <v>28</v>
      </c>
      <c r="Q32" s="1"/>
      <c r="R32" s="1"/>
      <c r="S32" s="1"/>
      <c r="T32" s="1"/>
      <c r="U32" s="1"/>
      <c r="V32" s="1"/>
      <c r="W32" s="1"/>
      <c r="X32" s="1"/>
      <c r="Y32" s="1"/>
    </row>
    <row r="33" spans="1:25" s="20" customFormat="1" ht="39.6" customHeight="1">
      <c r="A33" s="52"/>
      <c r="B33" s="47" t="s">
        <v>10</v>
      </c>
      <c r="C33" s="58"/>
      <c r="D33" s="34" t="s">
        <v>76</v>
      </c>
      <c r="E33" s="64"/>
      <c r="F33" s="55"/>
      <c r="G33" s="56"/>
      <c r="H33" s="37">
        <f>1/G32</f>
        <v>18.504725644311417</v>
      </c>
      <c r="I33" s="43">
        <v>52342.29</v>
      </c>
      <c r="J33" s="43">
        <f t="shared" si="1"/>
        <v>2828.5904371725001</v>
      </c>
      <c r="K33" s="33" t="s">
        <v>28</v>
      </c>
      <c r="L33" s="33" t="s">
        <v>27</v>
      </c>
      <c r="M33" s="33" t="s">
        <v>27</v>
      </c>
      <c r="N33" s="33" t="s">
        <v>27</v>
      </c>
      <c r="O33" s="33" t="s">
        <v>28</v>
      </c>
      <c r="P33" s="33" t="s">
        <v>28</v>
      </c>
      <c r="Q33" s="1"/>
      <c r="R33" s="1"/>
      <c r="S33" s="1"/>
      <c r="T33" s="1"/>
      <c r="U33" s="1"/>
      <c r="V33" s="1"/>
      <c r="W33" s="1"/>
      <c r="X33" s="1"/>
      <c r="Y33" s="1"/>
    </row>
    <row r="34" spans="1:25" s="20" customFormat="1" ht="78" customHeight="1">
      <c r="A34" s="8">
        <v>20</v>
      </c>
      <c r="B34" s="47" t="s">
        <v>58</v>
      </c>
      <c r="C34" s="7"/>
      <c r="D34" s="32" t="s">
        <v>72</v>
      </c>
      <c r="E34" s="32" t="s">
        <v>73</v>
      </c>
      <c r="F34" s="34" t="s">
        <v>93</v>
      </c>
      <c r="G34" s="40">
        <f>0.298*0.298</f>
        <v>8.8803999999999994E-2</v>
      </c>
      <c r="H34" s="37">
        <f t="shared" si="0"/>
        <v>11.260754020089186</v>
      </c>
      <c r="I34" s="43">
        <v>44144.100000000006</v>
      </c>
      <c r="J34" s="43">
        <f t="shared" si="1"/>
        <v>3920.1726564000005</v>
      </c>
      <c r="K34" s="33" t="s">
        <v>27</v>
      </c>
      <c r="L34" s="33" t="s">
        <v>27</v>
      </c>
      <c r="M34" s="33" t="s">
        <v>27</v>
      </c>
      <c r="N34" s="33" t="s">
        <v>27</v>
      </c>
      <c r="O34" s="33" t="s">
        <v>27</v>
      </c>
      <c r="P34" s="33" t="s">
        <v>27</v>
      </c>
      <c r="Q34" s="1"/>
      <c r="R34" s="1"/>
      <c r="S34" s="1"/>
      <c r="T34" s="1"/>
      <c r="U34" s="1"/>
      <c r="V34" s="1"/>
      <c r="W34" s="1"/>
      <c r="X34" s="1"/>
      <c r="Y34" s="1"/>
    </row>
    <row r="35" spans="1:25" s="20" customFormat="1" ht="78.75">
      <c r="A35" s="51">
        <v>21</v>
      </c>
      <c r="B35" s="47" t="s">
        <v>59</v>
      </c>
      <c r="C35" s="57"/>
      <c r="D35" s="34" t="s">
        <v>75</v>
      </c>
      <c r="E35" s="61" t="s">
        <v>73</v>
      </c>
      <c r="F35" s="54" t="s">
        <v>0</v>
      </c>
      <c r="G35" s="56">
        <f>0.3*0.3</f>
        <v>0.09</v>
      </c>
      <c r="H35" s="37">
        <f t="shared" si="0"/>
        <v>11.111111111111111</v>
      </c>
      <c r="I35" s="43">
        <v>40990.949999999997</v>
      </c>
      <c r="J35" s="43">
        <f t="shared" si="1"/>
        <v>3689.1855</v>
      </c>
      <c r="K35" s="33" t="s">
        <v>28</v>
      </c>
      <c r="L35" s="33" t="s">
        <v>27</v>
      </c>
      <c r="M35" s="33" t="s">
        <v>27</v>
      </c>
      <c r="N35" s="33" t="s">
        <v>28</v>
      </c>
      <c r="O35" s="33" t="s">
        <v>28</v>
      </c>
      <c r="P35" s="33" t="s">
        <v>28</v>
      </c>
      <c r="Q35" s="1"/>
      <c r="R35" s="1"/>
      <c r="S35" s="1"/>
      <c r="T35" s="1"/>
      <c r="U35" s="1"/>
      <c r="V35" s="1"/>
      <c r="W35" s="1"/>
      <c r="X35" s="1"/>
      <c r="Y35" s="1"/>
    </row>
    <row r="36" spans="1:25" s="20" customFormat="1" ht="41.45" customHeight="1">
      <c r="A36" s="52"/>
      <c r="B36" s="47" t="s">
        <v>11</v>
      </c>
      <c r="C36" s="58"/>
      <c r="D36" s="34" t="s">
        <v>76</v>
      </c>
      <c r="E36" s="62"/>
      <c r="F36" s="55"/>
      <c r="G36" s="56"/>
      <c r="H36" s="37">
        <f>1/G35</f>
        <v>11.111111111111111</v>
      </c>
      <c r="I36" s="43">
        <v>47297.25</v>
      </c>
      <c r="J36" s="43">
        <f t="shared" si="1"/>
        <v>4256.7525000000005</v>
      </c>
      <c r="K36" s="33" t="s">
        <v>28</v>
      </c>
      <c r="L36" s="33" t="s">
        <v>27</v>
      </c>
      <c r="M36" s="33" t="s">
        <v>27</v>
      </c>
      <c r="N36" s="33" t="s">
        <v>27</v>
      </c>
      <c r="O36" s="33" t="s">
        <v>28</v>
      </c>
      <c r="P36" s="33" t="s">
        <v>28</v>
      </c>
      <c r="Q36" s="1"/>
      <c r="R36" s="1"/>
      <c r="S36" s="1"/>
      <c r="T36" s="1"/>
      <c r="U36" s="1"/>
      <c r="V36" s="1"/>
      <c r="W36" s="1"/>
      <c r="X36" s="1"/>
      <c r="Y36" s="1"/>
    </row>
    <row r="37" spans="1:25" s="20" customFormat="1" ht="78.75">
      <c r="A37" s="51">
        <v>22</v>
      </c>
      <c r="B37" s="47" t="s">
        <v>12</v>
      </c>
      <c r="C37" s="57"/>
      <c r="D37" s="34" t="s">
        <v>75</v>
      </c>
      <c r="E37" s="61" t="s">
        <v>73</v>
      </c>
      <c r="F37" s="54" t="s">
        <v>0</v>
      </c>
      <c r="G37" s="56">
        <f>0.3*0.3</f>
        <v>0.09</v>
      </c>
      <c r="H37" s="37">
        <f t="shared" si="0"/>
        <v>11.111111111111111</v>
      </c>
      <c r="I37" s="43">
        <v>47297.25</v>
      </c>
      <c r="J37" s="43">
        <f t="shared" si="1"/>
        <v>4256.7525000000005</v>
      </c>
      <c r="K37" s="33" t="s">
        <v>28</v>
      </c>
      <c r="L37" s="33" t="s">
        <v>27</v>
      </c>
      <c r="M37" s="33" t="s">
        <v>27</v>
      </c>
      <c r="N37" s="33" t="s">
        <v>28</v>
      </c>
      <c r="O37" s="33" t="s">
        <v>28</v>
      </c>
      <c r="P37" s="33" t="s">
        <v>28</v>
      </c>
      <c r="Q37" s="1"/>
      <c r="R37" s="1"/>
      <c r="S37" s="1"/>
      <c r="T37" s="1"/>
      <c r="U37" s="1"/>
      <c r="V37" s="1"/>
      <c r="W37" s="1"/>
      <c r="X37" s="1"/>
      <c r="Y37" s="1"/>
    </row>
    <row r="38" spans="1:25" s="20" customFormat="1" ht="35.450000000000003" customHeight="1">
      <c r="A38" s="52"/>
      <c r="B38" s="47" t="s">
        <v>60</v>
      </c>
      <c r="C38" s="58"/>
      <c r="D38" s="34" t="s">
        <v>76</v>
      </c>
      <c r="E38" s="62"/>
      <c r="F38" s="55"/>
      <c r="G38" s="56"/>
      <c r="H38" s="37">
        <f>1/G37</f>
        <v>11.111111111111111</v>
      </c>
      <c r="I38" s="43">
        <v>53603.55</v>
      </c>
      <c r="J38" s="43">
        <f t="shared" si="1"/>
        <v>4824.3195000000005</v>
      </c>
      <c r="K38" s="33" t="s">
        <v>28</v>
      </c>
      <c r="L38" s="33" t="s">
        <v>27</v>
      </c>
      <c r="M38" s="33" t="s">
        <v>27</v>
      </c>
      <c r="N38" s="33" t="s">
        <v>27</v>
      </c>
      <c r="O38" s="33" t="s">
        <v>28</v>
      </c>
      <c r="P38" s="33" t="s">
        <v>28</v>
      </c>
      <c r="Q38" s="1"/>
      <c r="R38" s="1"/>
      <c r="S38" s="1"/>
      <c r="T38" s="1"/>
      <c r="U38" s="1"/>
      <c r="V38" s="1"/>
      <c r="W38" s="1"/>
      <c r="X38" s="1"/>
      <c r="Y38" s="1"/>
    </row>
    <row r="39" spans="1:25" s="20" customFormat="1" ht="78.75">
      <c r="A39" s="51">
        <v>23</v>
      </c>
      <c r="B39" s="47" t="s">
        <v>61</v>
      </c>
      <c r="C39" s="57"/>
      <c r="D39" s="34" t="s">
        <v>75</v>
      </c>
      <c r="E39" s="61" t="s">
        <v>73</v>
      </c>
      <c r="F39" s="54" t="s">
        <v>94</v>
      </c>
      <c r="G39" s="56">
        <f>0.32*0.264</f>
        <v>8.448E-2</v>
      </c>
      <c r="H39" s="37">
        <f t="shared" si="0"/>
        <v>11.837121212121213</v>
      </c>
      <c r="I39" s="43">
        <v>47297.25</v>
      </c>
      <c r="J39" s="43">
        <f t="shared" si="1"/>
        <v>3995.6716799999999</v>
      </c>
      <c r="K39" s="33" t="s">
        <v>28</v>
      </c>
      <c r="L39" s="33" t="s">
        <v>27</v>
      </c>
      <c r="M39" s="33" t="s">
        <v>27</v>
      </c>
      <c r="N39" s="33" t="s">
        <v>28</v>
      </c>
      <c r="O39" s="33" t="s">
        <v>28</v>
      </c>
      <c r="P39" s="33" t="s">
        <v>28</v>
      </c>
      <c r="Q39" s="1"/>
      <c r="R39" s="1"/>
      <c r="S39" s="1"/>
      <c r="T39" s="1"/>
      <c r="U39" s="1"/>
      <c r="V39" s="1"/>
      <c r="W39" s="1"/>
      <c r="X39" s="1"/>
      <c r="Y39" s="1"/>
    </row>
    <row r="40" spans="1:25" s="20" customFormat="1" ht="40.700000000000003" customHeight="1">
      <c r="A40" s="52"/>
      <c r="B40" s="47" t="s">
        <v>13</v>
      </c>
      <c r="C40" s="58"/>
      <c r="D40" s="34" t="s">
        <v>76</v>
      </c>
      <c r="E40" s="64"/>
      <c r="F40" s="55"/>
      <c r="G40" s="56"/>
      <c r="H40" s="37">
        <f>1/G39</f>
        <v>11.837121212121213</v>
      </c>
      <c r="I40" s="43">
        <v>48558.51</v>
      </c>
      <c r="J40" s="43">
        <f t="shared" si="1"/>
        <v>4102.2229248000003</v>
      </c>
      <c r="K40" s="33" t="s">
        <v>28</v>
      </c>
      <c r="L40" s="33" t="s">
        <v>27</v>
      </c>
      <c r="M40" s="33" t="s">
        <v>27</v>
      </c>
      <c r="N40" s="33" t="s">
        <v>27</v>
      </c>
      <c r="O40" s="33" t="s">
        <v>28</v>
      </c>
      <c r="P40" s="33" t="s">
        <v>28</v>
      </c>
      <c r="Q40" s="1"/>
      <c r="R40" s="1"/>
      <c r="S40" s="1"/>
      <c r="T40" s="1"/>
      <c r="U40" s="1"/>
      <c r="V40" s="1"/>
      <c r="W40" s="1"/>
      <c r="X40" s="1"/>
      <c r="Y40" s="1"/>
    </row>
    <row r="41" spans="1:25" s="20" customFormat="1" ht="78" customHeight="1">
      <c r="A41" s="8">
        <v>24</v>
      </c>
      <c r="B41" s="47" t="s">
        <v>62</v>
      </c>
      <c r="C41" s="25"/>
      <c r="D41" s="32" t="s">
        <v>72</v>
      </c>
      <c r="E41" s="32" t="s">
        <v>73</v>
      </c>
      <c r="F41" s="32" t="s">
        <v>63</v>
      </c>
      <c r="G41" s="41">
        <f>0.3*0.3</f>
        <v>0.09</v>
      </c>
      <c r="H41" s="37">
        <f t="shared" si="0"/>
        <v>11.111111111111111</v>
      </c>
      <c r="I41" s="43">
        <v>40990.949999999997</v>
      </c>
      <c r="J41" s="43">
        <f t="shared" si="1"/>
        <v>3689.1855</v>
      </c>
      <c r="K41" s="33" t="s">
        <v>27</v>
      </c>
      <c r="L41" s="33" t="s">
        <v>27</v>
      </c>
      <c r="M41" s="33" t="s">
        <v>27</v>
      </c>
      <c r="N41" s="33" t="s">
        <v>27</v>
      </c>
      <c r="O41" s="33" t="s">
        <v>27</v>
      </c>
      <c r="P41" s="33" t="s">
        <v>27</v>
      </c>
      <c r="Q41" s="1"/>
      <c r="R41" s="1"/>
      <c r="S41" s="1"/>
      <c r="T41" s="1"/>
      <c r="U41" s="1"/>
      <c r="V41" s="1"/>
      <c r="W41" s="1"/>
      <c r="X41" s="1"/>
      <c r="Y41" s="1"/>
    </row>
    <row r="42" spans="1:25" s="20" customFormat="1" ht="78" customHeight="1">
      <c r="A42" s="8">
        <v>25</v>
      </c>
      <c r="B42" s="47" t="s">
        <v>14</v>
      </c>
      <c r="C42" s="7"/>
      <c r="D42" s="32" t="s">
        <v>78</v>
      </c>
      <c r="E42" s="32" t="s">
        <v>73</v>
      </c>
      <c r="F42" s="34" t="s">
        <v>95</v>
      </c>
      <c r="G42" s="40">
        <f>0.302*0.294</f>
        <v>8.8787999999999992E-2</v>
      </c>
      <c r="H42" s="37">
        <f t="shared" si="0"/>
        <v>11.262783258998965</v>
      </c>
      <c r="I42" s="43">
        <v>66216.150000000009</v>
      </c>
      <c r="J42" s="43">
        <f t="shared" si="1"/>
        <v>5879.1995262</v>
      </c>
      <c r="K42" s="33" t="s">
        <v>27</v>
      </c>
      <c r="L42" s="33" t="s">
        <v>27</v>
      </c>
      <c r="M42" s="33" t="s">
        <v>27</v>
      </c>
      <c r="N42" s="33" t="s">
        <v>27</v>
      </c>
      <c r="O42" s="33" t="s">
        <v>27</v>
      </c>
      <c r="P42" s="33" t="s">
        <v>27</v>
      </c>
      <c r="Q42" s="1"/>
      <c r="R42" s="1"/>
      <c r="S42" s="1"/>
      <c r="T42" s="1"/>
      <c r="U42" s="1"/>
      <c r="V42" s="1"/>
      <c r="W42" s="1"/>
      <c r="X42" s="1"/>
      <c r="Y42" s="1"/>
    </row>
    <row r="43" spans="1:25" s="20" customFormat="1" ht="78" customHeight="1">
      <c r="A43" s="8">
        <v>26</v>
      </c>
      <c r="B43" s="47" t="s">
        <v>64</v>
      </c>
      <c r="C43" s="7"/>
      <c r="D43" s="32" t="s">
        <v>72</v>
      </c>
      <c r="E43" s="32" t="s">
        <v>73</v>
      </c>
      <c r="F43" s="34" t="s">
        <v>96</v>
      </c>
      <c r="G43" s="40">
        <f>0.374*0.376</f>
        <v>0.140624</v>
      </c>
      <c r="H43" s="37">
        <f t="shared" si="0"/>
        <v>7.1111616793719419</v>
      </c>
      <c r="I43" s="43">
        <v>56756.700000000004</v>
      </c>
      <c r="J43" s="43">
        <f t="shared" si="1"/>
        <v>7981.3541808000009</v>
      </c>
      <c r="K43" s="33" t="s">
        <v>27</v>
      </c>
      <c r="L43" s="33" t="s">
        <v>27</v>
      </c>
      <c r="M43" s="33" t="s">
        <v>27</v>
      </c>
      <c r="N43" s="33" t="s">
        <v>27</v>
      </c>
      <c r="O43" s="33" t="s">
        <v>27</v>
      </c>
      <c r="P43" s="33" t="s">
        <v>27</v>
      </c>
      <c r="Q43" s="1"/>
      <c r="R43" s="1"/>
      <c r="S43" s="1"/>
      <c r="T43" s="1"/>
      <c r="U43" s="1"/>
      <c r="V43" s="1"/>
      <c r="W43" s="1"/>
      <c r="X43" s="1"/>
      <c r="Y43" s="1"/>
    </row>
    <row r="44" spans="1:25" s="20" customFormat="1" ht="78" customHeight="1">
      <c r="A44" s="8">
        <v>27</v>
      </c>
      <c r="B44" s="47" t="s">
        <v>15</v>
      </c>
      <c r="C44" s="7"/>
      <c r="D44" s="32" t="s">
        <v>72</v>
      </c>
      <c r="E44" s="32" t="s">
        <v>73</v>
      </c>
      <c r="F44" s="34" t="s">
        <v>97</v>
      </c>
      <c r="G44" s="40">
        <f>0.289*0.289</f>
        <v>8.3520999999999984E-2</v>
      </c>
      <c r="H44" s="37">
        <f t="shared" si="0"/>
        <v>11.973036721303627</v>
      </c>
      <c r="I44" s="43">
        <v>40990.949999999997</v>
      </c>
      <c r="J44" s="43">
        <f t="shared" si="1"/>
        <v>3423.605134949999</v>
      </c>
      <c r="K44" s="33" t="s">
        <v>27</v>
      </c>
      <c r="L44" s="33" t="s">
        <v>27</v>
      </c>
      <c r="M44" s="33" t="s">
        <v>27</v>
      </c>
      <c r="N44" s="33" t="s">
        <v>27</v>
      </c>
      <c r="O44" s="33" t="s">
        <v>27</v>
      </c>
      <c r="P44" s="33" t="s">
        <v>27</v>
      </c>
      <c r="Q44" s="1"/>
      <c r="R44" s="1"/>
      <c r="S44" s="1"/>
      <c r="T44" s="1"/>
      <c r="U44" s="1"/>
      <c r="V44" s="1"/>
      <c r="W44" s="1"/>
      <c r="X44" s="1"/>
      <c r="Y44" s="1"/>
    </row>
    <row r="45" spans="1:25" s="20" customFormat="1" ht="78.75">
      <c r="A45" s="51">
        <v>28</v>
      </c>
      <c r="B45" s="48" t="s">
        <v>65</v>
      </c>
      <c r="C45" s="57"/>
      <c r="D45" s="34" t="s">
        <v>75</v>
      </c>
      <c r="E45" s="54" t="s">
        <v>73</v>
      </c>
      <c r="F45" s="61" t="s">
        <v>1</v>
      </c>
      <c r="G45" s="63">
        <f>0.402*0.298</f>
        <v>0.119796</v>
      </c>
      <c r="H45" s="37">
        <f t="shared" si="0"/>
        <v>8.3475241243447194</v>
      </c>
      <c r="I45" s="43">
        <v>59909.85</v>
      </c>
      <c r="J45" s="43">
        <f t="shared" si="1"/>
        <v>7176.9603906000002</v>
      </c>
      <c r="K45" s="33" t="s">
        <v>28</v>
      </c>
      <c r="L45" s="33" t="s">
        <v>27</v>
      </c>
      <c r="M45" s="33" t="s">
        <v>27</v>
      </c>
      <c r="N45" s="33" t="s">
        <v>28</v>
      </c>
      <c r="O45" s="33" t="s">
        <v>28</v>
      </c>
      <c r="P45" s="33" t="s">
        <v>28</v>
      </c>
      <c r="Q45" s="1"/>
      <c r="R45" s="1"/>
      <c r="S45" s="1"/>
      <c r="T45" s="1"/>
      <c r="U45" s="1"/>
      <c r="V45" s="1"/>
      <c r="W45" s="1"/>
      <c r="X45" s="1"/>
      <c r="Y45" s="1"/>
    </row>
    <row r="46" spans="1:25" s="20" customFormat="1" ht="39.6" customHeight="1">
      <c r="A46" s="52"/>
      <c r="B46" s="48" t="s">
        <v>16</v>
      </c>
      <c r="C46" s="58"/>
      <c r="D46" s="34" t="s">
        <v>76</v>
      </c>
      <c r="E46" s="55"/>
      <c r="F46" s="62"/>
      <c r="G46" s="63"/>
      <c r="H46" s="37">
        <f>1/G45</f>
        <v>8.3475241243447194</v>
      </c>
      <c r="I46" s="43">
        <v>66216.150000000009</v>
      </c>
      <c r="J46" s="43">
        <f t="shared" si="1"/>
        <v>7932.4299054000012</v>
      </c>
      <c r="K46" s="33" t="s">
        <v>28</v>
      </c>
      <c r="L46" s="33" t="s">
        <v>27</v>
      </c>
      <c r="M46" s="33" t="s">
        <v>27</v>
      </c>
      <c r="N46" s="33" t="s">
        <v>27</v>
      </c>
      <c r="O46" s="33" t="s">
        <v>28</v>
      </c>
      <c r="P46" s="33" t="s">
        <v>28</v>
      </c>
      <c r="Q46" s="1"/>
      <c r="R46" s="1"/>
      <c r="S46" s="1"/>
      <c r="T46" s="1"/>
      <c r="U46" s="1"/>
      <c r="V46" s="1"/>
      <c r="W46" s="1"/>
      <c r="X46" s="1"/>
      <c r="Y46" s="1"/>
    </row>
    <row r="47" spans="1:25" s="20" customFormat="1" ht="78.75">
      <c r="A47" s="51">
        <v>29</v>
      </c>
      <c r="B47" s="48" t="s">
        <v>17</v>
      </c>
      <c r="C47" s="57"/>
      <c r="D47" s="34" t="s">
        <v>75</v>
      </c>
      <c r="E47" s="54" t="s">
        <v>73</v>
      </c>
      <c r="F47" s="61" t="s">
        <v>98</v>
      </c>
      <c r="G47" s="56">
        <f>0.3*0.3</f>
        <v>0.09</v>
      </c>
      <c r="H47" s="37">
        <f t="shared" si="0"/>
        <v>11.111111111111111</v>
      </c>
      <c r="I47" s="43">
        <v>59909.85</v>
      </c>
      <c r="J47" s="43">
        <f t="shared" si="1"/>
        <v>5391.8864999999996</v>
      </c>
      <c r="K47" s="33" t="s">
        <v>28</v>
      </c>
      <c r="L47" s="33" t="s">
        <v>27</v>
      </c>
      <c r="M47" s="33" t="s">
        <v>27</v>
      </c>
      <c r="N47" s="33" t="s">
        <v>28</v>
      </c>
      <c r="O47" s="33" t="s">
        <v>28</v>
      </c>
      <c r="P47" s="33" t="s">
        <v>28</v>
      </c>
      <c r="Q47" s="1"/>
      <c r="R47" s="1"/>
      <c r="S47" s="1"/>
      <c r="T47" s="1"/>
      <c r="U47" s="1"/>
      <c r="V47" s="1"/>
      <c r="W47" s="1"/>
      <c r="X47" s="1"/>
      <c r="Y47" s="1"/>
    </row>
    <row r="48" spans="1:25" s="20" customFormat="1" ht="37.700000000000003" customHeight="1">
      <c r="A48" s="52"/>
      <c r="B48" s="48" t="s">
        <v>66</v>
      </c>
      <c r="C48" s="58"/>
      <c r="D48" s="34" t="s">
        <v>76</v>
      </c>
      <c r="E48" s="55"/>
      <c r="F48" s="62"/>
      <c r="G48" s="56"/>
      <c r="H48" s="37">
        <f>1/G47</f>
        <v>11.111111111111111</v>
      </c>
      <c r="I48" s="43">
        <v>66216.150000000009</v>
      </c>
      <c r="J48" s="43">
        <f t="shared" si="1"/>
        <v>5959.4535000000014</v>
      </c>
      <c r="K48" s="33" t="s">
        <v>28</v>
      </c>
      <c r="L48" s="33" t="s">
        <v>27</v>
      </c>
      <c r="M48" s="33" t="s">
        <v>27</v>
      </c>
      <c r="N48" s="33" t="s">
        <v>27</v>
      </c>
      <c r="O48" s="33" t="s">
        <v>28</v>
      </c>
      <c r="P48" s="33" t="s">
        <v>28</v>
      </c>
      <c r="Q48" s="1"/>
      <c r="R48" s="1"/>
      <c r="S48" s="1"/>
      <c r="T48" s="1"/>
      <c r="U48" s="1"/>
      <c r="V48" s="1"/>
      <c r="W48" s="1"/>
      <c r="X48" s="1"/>
      <c r="Y48" s="1"/>
    </row>
    <row r="49" spans="1:25" s="20" customFormat="1" ht="78.75">
      <c r="A49" s="51">
        <v>30</v>
      </c>
      <c r="B49" s="48" t="s">
        <v>67</v>
      </c>
      <c r="C49" s="59"/>
      <c r="D49" s="34" t="s">
        <v>75</v>
      </c>
      <c r="E49" s="54" t="s">
        <v>73</v>
      </c>
      <c r="F49" s="61" t="s">
        <v>99</v>
      </c>
      <c r="G49" s="63">
        <f>0.3*0.313</f>
        <v>9.3899999999999997E-2</v>
      </c>
      <c r="H49" s="37">
        <f t="shared" si="0"/>
        <v>10.649627263045794</v>
      </c>
      <c r="I49" s="43">
        <v>69369.3</v>
      </c>
      <c r="J49" s="43">
        <f t="shared" si="1"/>
        <v>6513.7772700000005</v>
      </c>
      <c r="K49" s="33" t="s">
        <v>28</v>
      </c>
      <c r="L49" s="33" t="s">
        <v>27</v>
      </c>
      <c r="M49" s="33" t="s">
        <v>27</v>
      </c>
      <c r="N49" s="33" t="s">
        <v>28</v>
      </c>
      <c r="O49" s="33" t="s">
        <v>28</v>
      </c>
      <c r="P49" s="33" t="s">
        <v>28</v>
      </c>
      <c r="Q49" s="1"/>
      <c r="R49" s="1"/>
      <c r="S49" s="1"/>
      <c r="T49" s="1"/>
      <c r="U49" s="1"/>
      <c r="V49" s="1"/>
      <c r="W49" s="1"/>
      <c r="X49" s="1"/>
      <c r="Y49" s="1"/>
    </row>
    <row r="50" spans="1:25" s="20" customFormat="1" ht="35.450000000000003" customHeight="1">
      <c r="A50" s="52"/>
      <c r="B50" s="48" t="s">
        <v>18</v>
      </c>
      <c r="C50" s="60"/>
      <c r="D50" s="34" t="s">
        <v>76</v>
      </c>
      <c r="E50" s="55"/>
      <c r="F50" s="62"/>
      <c r="G50" s="63"/>
      <c r="H50" s="37">
        <f>1/G49</f>
        <v>10.649627263045794</v>
      </c>
      <c r="I50" s="43">
        <v>81981.899999999994</v>
      </c>
      <c r="J50" s="43">
        <f t="shared" si="1"/>
        <v>7698.1004099999991</v>
      </c>
      <c r="K50" s="33" t="s">
        <v>28</v>
      </c>
      <c r="L50" s="33" t="s">
        <v>27</v>
      </c>
      <c r="M50" s="33" t="s">
        <v>27</v>
      </c>
      <c r="N50" s="33" t="s">
        <v>27</v>
      </c>
      <c r="O50" s="33" t="s">
        <v>28</v>
      </c>
      <c r="P50" s="33" t="s">
        <v>28</v>
      </c>
      <c r="Q50" s="1"/>
      <c r="R50" s="1"/>
      <c r="S50" s="1"/>
      <c r="T50" s="1"/>
      <c r="U50" s="1"/>
      <c r="V50" s="1"/>
      <c r="W50" s="1"/>
      <c r="X50" s="1"/>
      <c r="Y50" s="1"/>
    </row>
    <row r="51" spans="1:25" s="20" customFormat="1" ht="78.75">
      <c r="A51" s="51">
        <v>31</v>
      </c>
      <c r="B51" s="48" t="s">
        <v>68</v>
      </c>
      <c r="C51" s="57"/>
      <c r="D51" s="34" t="s">
        <v>75</v>
      </c>
      <c r="E51" s="54" t="s">
        <v>73</v>
      </c>
      <c r="F51" s="54" t="s">
        <v>93</v>
      </c>
      <c r="G51" s="56">
        <f>0.298*0.298</f>
        <v>8.8803999999999994E-2</v>
      </c>
      <c r="H51" s="37">
        <f t="shared" si="0"/>
        <v>11.260754020089186</v>
      </c>
      <c r="I51" s="43">
        <v>40990.949999999997</v>
      </c>
      <c r="J51" s="43">
        <f t="shared" si="1"/>
        <v>3640.1603237999993</v>
      </c>
      <c r="K51" s="33" t="s">
        <v>28</v>
      </c>
      <c r="L51" s="33" t="s">
        <v>27</v>
      </c>
      <c r="M51" s="33" t="s">
        <v>27</v>
      </c>
      <c r="N51" s="33" t="s">
        <v>28</v>
      </c>
      <c r="O51" s="33" t="s">
        <v>28</v>
      </c>
      <c r="P51" s="33" t="s">
        <v>28</v>
      </c>
      <c r="Q51" s="1"/>
      <c r="R51" s="1"/>
      <c r="S51" s="1"/>
      <c r="T51" s="1"/>
      <c r="U51" s="1"/>
      <c r="V51" s="1"/>
      <c r="W51" s="1"/>
      <c r="X51" s="1"/>
      <c r="Y51" s="1"/>
    </row>
    <row r="52" spans="1:25" s="20" customFormat="1" ht="39" customHeight="1">
      <c r="A52" s="52"/>
      <c r="B52" s="48" t="s">
        <v>19</v>
      </c>
      <c r="C52" s="58"/>
      <c r="D52" s="34" t="s">
        <v>76</v>
      </c>
      <c r="E52" s="55"/>
      <c r="F52" s="55"/>
      <c r="G52" s="56"/>
      <c r="H52" s="37">
        <f>1/G51</f>
        <v>11.260754020089186</v>
      </c>
      <c r="I52" s="43">
        <v>44144.100000000006</v>
      </c>
      <c r="J52" s="43">
        <f t="shared" si="1"/>
        <v>3920.1726564000005</v>
      </c>
      <c r="K52" s="33" t="s">
        <v>28</v>
      </c>
      <c r="L52" s="33" t="s">
        <v>27</v>
      </c>
      <c r="M52" s="33" t="s">
        <v>27</v>
      </c>
      <c r="N52" s="33" t="s">
        <v>27</v>
      </c>
      <c r="O52" s="33" t="s">
        <v>28</v>
      </c>
      <c r="P52" s="33" t="s">
        <v>28</v>
      </c>
      <c r="Q52" s="1"/>
      <c r="R52" s="1"/>
      <c r="S52" s="1"/>
      <c r="T52" s="1"/>
      <c r="U52" s="1"/>
      <c r="V52" s="1"/>
      <c r="W52" s="1"/>
      <c r="X52" s="1"/>
      <c r="Y52" s="1"/>
    </row>
    <row r="53" spans="1:25" s="20" customFormat="1" ht="78.75">
      <c r="A53" s="51">
        <v>32</v>
      </c>
      <c r="B53" s="48" t="s">
        <v>20</v>
      </c>
      <c r="C53" s="53"/>
      <c r="D53" s="34" t="s">
        <v>75</v>
      </c>
      <c r="E53" s="54" t="s">
        <v>73</v>
      </c>
      <c r="F53" s="54" t="s">
        <v>93</v>
      </c>
      <c r="G53" s="56">
        <f>0.298*0.298</f>
        <v>8.8803999999999994E-2</v>
      </c>
      <c r="H53" s="37">
        <f t="shared" si="0"/>
        <v>11.260754020089186</v>
      </c>
      <c r="I53" s="43">
        <v>42882.840000000004</v>
      </c>
      <c r="J53" s="43">
        <f t="shared" si="1"/>
        <v>3808.1677233600003</v>
      </c>
      <c r="K53" s="33" t="s">
        <v>28</v>
      </c>
      <c r="L53" s="33" t="s">
        <v>27</v>
      </c>
      <c r="M53" s="33" t="s">
        <v>27</v>
      </c>
      <c r="N53" s="33" t="s">
        <v>28</v>
      </c>
      <c r="O53" s="33" t="s">
        <v>28</v>
      </c>
      <c r="P53" s="33" t="s">
        <v>28</v>
      </c>
      <c r="Q53" s="1"/>
      <c r="R53" s="1"/>
      <c r="S53" s="1"/>
      <c r="T53" s="1"/>
      <c r="U53" s="1"/>
      <c r="V53" s="1"/>
      <c r="W53" s="1"/>
      <c r="X53" s="1"/>
      <c r="Y53" s="1"/>
    </row>
    <row r="54" spans="1:25" s="20" customFormat="1" ht="38.450000000000003" customHeight="1">
      <c r="A54" s="52"/>
      <c r="B54" s="48" t="s">
        <v>21</v>
      </c>
      <c r="C54" s="53"/>
      <c r="D54" s="34" t="s">
        <v>76</v>
      </c>
      <c r="E54" s="55"/>
      <c r="F54" s="55"/>
      <c r="G54" s="56"/>
      <c r="H54" s="37">
        <f>1/G53</f>
        <v>11.260754020089186</v>
      </c>
      <c r="I54" s="43">
        <v>47297.25</v>
      </c>
      <c r="J54" s="43">
        <f t="shared" si="1"/>
        <v>4200.1849889999994</v>
      </c>
      <c r="K54" s="33" t="s">
        <v>28</v>
      </c>
      <c r="L54" s="33" t="s">
        <v>27</v>
      </c>
      <c r="M54" s="33" t="s">
        <v>27</v>
      </c>
      <c r="N54" s="33" t="s">
        <v>27</v>
      </c>
      <c r="O54" s="33" t="s">
        <v>28</v>
      </c>
      <c r="P54" s="33" t="s">
        <v>28</v>
      </c>
      <c r="Q54" s="1"/>
      <c r="R54" s="1"/>
      <c r="S54" s="1"/>
      <c r="T54" s="1"/>
      <c r="U54" s="1"/>
      <c r="V54" s="1"/>
      <c r="W54" s="1"/>
      <c r="X54" s="1"/>
      <c r="Y54" s="1"/>
    </row>
    <row r="55" spans="1:25" s="20" customFormat="1" ht="78" customHeight="1">
      <c r="A55" s="8">
        <v>33</v>
      </c>
      <c r="B55" s="47" t="s">
        <v>22</v>
      </c>
      <c r="C55" s="26"/>
      <c r="D55" s="32" t="s">
        <v>78</v>
      </c>
      <c r="E55" s="32" t="s">
        <v>73</v>
      </c>
      <c r="F55" s="34" t="s">
        <v>5</v>
      </c>
      <c r="G55" s="41">
        <f>0.342*0.301</f>
        <v>0.10294200000000001</v>
      </c>
      <c r="H55" s="37">
        <f t="shared" si="0"/>
        <v>9.7142080006217082</v>
      </c>
      <c r="I55" s="43">
        <v>53603.55</v>
      </c>
      <c r="J55" s="43">
        <f t="shared" si="1"/>
        <v>5518.056644100001</v>
      </c>
      <c r="K55" s="33" t="s">
        <v>27</v>
      </c>
      <c r="L55" s="33" t="s">
        <v>27</v>
      </c>
      <c r="M55" s="33" t="s">
        <v>27</v>
      </c>
      <c r="N55" s="33" t="s">
        <v>27</v>
      </c>
      <c r="O55" s="33" t="s">
        <v>27</v>
      </c>
      <c r="P55" s="33" t="s">
        <v>27</v>
      </c>
      <c r="Q55" s="1"/>
      <c r="R55" s="1"/>
      <c r="S55" s="1"/>
      <c r="T55" s="1"/>
      <c r="U55" s="1"/>
      <c r="V55" s="1"/>
      <c r="W55" s="1"/>
      <c r="X55" s="1"/>
      <c r="Y55" s="1"/>
    </row>
    <row r="56" spans="1:25" s="20" customFormat="1" ht="78" customHeight="1">
      <c r="A56" s="8">
        <v>34</v>
      </c>
      <c r="B56" s="49" t="s">
        <v>69</v>
      </c>
      <c r="C56" s="26"/>
      <c r="D56" s="34" t="s">
        <v>75</v>
      </c>
      <c r="E56" s="32" t="s">
        <v>73</v>
      </c>
      <c r="F56" s="34" t="s">
        <v>92</v>
      </c>
      <c r="G56" s="42">
        <f>0.2285*0.2365</f>
        <v>5.4040249999999998E-2</v>
      </c>
      <c r="H56" s="37">
        <f t="shared" si="0"/>
        <v>18.504725644311417</v>
      </c>
      <c r="I56" s="43">
        <v>55248</v>
      </c>
      <c r="J56" s="43">
        <f t="shared" si="1"/>
        <v>2985.6157319999998</v>
      </c>
      <c r="K56" s="33" t="s">
        <v>28</v>
      </c>
      <c r="L56" s="33" t="s">
        <v>27</v>
      </c>
      <c r="M56" s="33" t="s">
        <v>27</v>
      </c>
      <c r="N56" s="33" t="s">
        <v>28</v>
      </c>
      <c r="O56" s="33" t="s">
        <v>28</v>
      </c>
      <c r="P56" s="33" t="s">
        <v>28</v>
      </c>
      <c r="Q56" s="1"/>
      <c r="R56" s="1"/>
      <c r="S56" s="1"/>
      <c r="T56" s="1"/>
      <c r="U56" s="1"/>
      <c r="V56" s="1"/>
      <c r="W56" s="1"/>
      <c r="X56" s="1"/>
      <c r="Y56" s="1"/>
    </row>
  </sheetData>
  <mergeCells count="51">
    <mergeCell ref="A4:P4"/>
    <mergeCell ref="A30:A31"/>
    <mergeCell ref="C30:C31"/>
    <mergeCell ref="E30:E31"/>
    <mergeCell ref="F30:F31"/>
    <mergeCell ref="G30:G31"/>
    <mergeCell ref="A32:A33"/>
    <mergeCell ref="C32:C33"/>
    <mergeCell ref="E32:E33"/>
    <mergeCell ref="F32:F33"/>
    <mergeCell ref="G32:G33"/>
    <mergeCell ref="A35:A36"/>
    <mergeCell ref="C35:C36"/>
    <mergeCell ref="E35:E36"/>
    <mergeCell ref="F35:F36"/>
    <mergeCell ref="G35:G36"/>
    <mergeCell ref="A37:A38"/>
    <mergeCell ref="C37:C38"/>
    <mergeCell ref="E37:E38"/>
    <mergeCell ref="F37:F38"/>
    <mergeCell ref="G37:G38"/>
    <mergeCell ref="A39:A40"/>
    <mergeCell ref="C39:C40"/>
    <mergeCell ref="E39:E40"/>
    <mergeCell ref="F39:F40"/>
    <mergeCell ref="G39:G40"/>
    <mergeCell ref="A45:A46"/>
    <mergeCell ref="C45:C46"/>
    <mergeCell ref="E45:E46"/>
    <mergeCell ref="F45:F46"/>
    <mergeCell ref="G45:G46"/>
    <mergeCell ref="A47:A48"/>
    <mergeCell ref="C47:C48"/>
    <mergeCell ref="E47:E48"/>
    <mergeCell ref="F47:F48"/>
    <mergeCell ref="G47:G48"/>
    <mergeCell ref="A49:A50"/>
    <mergeCell ref="C49:C50"/>
    <mergeCell ref="E49:E50"/>
    <mergeCell ref="F49:F50"/>
    <mergeCell ref="G49:G50"/>
    <mergeCell ref="A51:A52"/>
    <mergeCell ref="C51:C52"/>
    <mergeCell ref="E51:E52"/>
    <mergeCell ref="F51:F52"/>
    <mergeCell ref="G51:G52"/>
    <mergeCell ref="A53:A54"/>
    <mergeCell ref="C53:C54"/>
    <mergeCell ref="E53:E54"/>
    <mergeCell ref="F53:F54"/>
    <mergeCell ref="G53:G54"/>
  </mergeCells>
  <phoneticPr fontId="6" type="noConversion"/>
  <hyperlinks>
    <hyperlink ref="D9" r:id="rId1"/>
  </hyperlinks>
  <pageMargins left="0.74803149606299213" right="0.74803149606299213" top="0.39370078740157483" bottom="0.39370078740157483" header="0.51181102362204722" footer="0.51181102362204722"/>
  <pageSetup paperSize="9" scale="71" fitToHeight="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Мрамор под заказ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PepDim</cp:lastModifiedBy>
  <cp:lastPrinted>2026-05-18T09:28:18Z</cp:lastPrinted>
  <dcterms:created xsi:type="dcterms:W3CDTF">2024-02-28T06:19:00Z</dcterms:created>
  <dcterms:modified xsi:type="dcterms:W3CDTF">2026-10-16T06:19:22Z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F1212287258C42C6A97A3466DF47E65D_13</vt:lpwstr>
  </property>
</Properties>
</file>